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10.8.0.22\sieciowy\ZAMÓWIENIA PUBLICZNE 2024 r\ZB_BADANIA PROFILAKTYCZNE NA 2025 R\ZAPYTANIE OFERTOWE\"/>
    </mc:Choice>
  </mc:AlternateContent>
  <xr:revisionPtr revIDLastSave="0" documentId="13_ncr:1_{473DFF9F-A3D6-471F-A161-7635FB4861F5}" xr6:coauthVersionLast="36" xr6:coauthVersionMax="36" xr10:uidLastSave="{00000000-0000-0000-0000-000000000000}"/>
  <bookViews>
    <workbookView xWindow="0" yWindow="0" windowWidth="28800" windowHeight="11505" firstSheet="1" activeTab="1" xr2:uid="{00000000-000D-0000-FFFF-FFFF00000000}"/>
  </bookViews>
  <sheets>
    <sheet name="OGÓŁEM L-n. BP. ZAm" sheetId="1" r:id="rId1"/>
    <sheet name="Lublin- " sheetId="3" r:id="rId2"/>
    <sheet name="Plan zaangazowania zamówienia " sheetId="8" r:id="rId3"/>
    <sheet name="Arkusz1" sheetId="7" r:id="rId4"/>
    <sheet name="Chełm" sheetId="4" r:id="rId5"/>
    <sheet name="Biała Podlaska" sheetId="5" r:id="rId6"/>
    <sheet name="Zamość" sheetId="6" r:id="rId7"/>
  </sheets>
  <calcPr calcId="191029"/>
</workbook>
</file>

<file path=xl/calcChain.xml><?xml version="1.0" encoding="utf-8"?>
<calcChain xmlns="http://schemas.openxmlformats.org/spreadsheetml/2006/main">
  <c r="R41" i="8" l="1"/>
  <c r="M41" i="8"/>
  <c r="U41" i="8" s="1"/>
  <c r="U44" i="8" s="1"/>
  <c r="A28" i="8"/>
  <c r="A26" i="8"/>
  <c r="A25" i="8"/>
  <c r="A24" i="8"/>
  <c r="A23" i="8"/>
  <c r="U42" i="8"/>
  <c r="S42" i="8"/>
  <c r="N42" i="8"/>
  <c r="I42" i="8"/>
  <c r="D42" i="8"/>
  <c r="H41" i="8"/>
  <c r="C41" i="8"/>
  <c r="O20" i="8"/>
  <c r="O21" i="8"/>
  <c r="O22" i="8"/>
  <c r="O23" i="8"/>
  <c r="O24" i="8"/>
  <c r="O25" i="8"/>
  <c r="O26" i="8"/>
  <c r="O27" i="8"/>
  <c r="O10" i="8"/>
  <c r="O11" i="8"/>
  <c r="O12" i="8"/>
  <c r="O13" i="8"/>
  <c r="O14" i="8"/>
  <c r="O15" i="8"/>
  <c r="O16" i="8"/>
  <c r="O17" i="8"/>
  <c r="O18" i="8"/>
  <c r="O19" i="8"/>
  <c r="O9" i="8"/>
  <c r="O8" i="8"/>
  <c r="O7" i="8"/>
  <c r="S23" i="8"/>
  <c r="R23" i="8"/>
  <c r="T23" i="8" s="1"/>
  <c r="S22" i="8"/>
  <c r="R22" i="8"/>
  <c r="T22" i="8" s="1"/>
  <c r="T21" i="8"/>
  <c r="T20" i="8"/>
  <c r="T19" i="8"/>
  <c r="T18" i="8"/>
  <c r="S15" i="8"/>
  <c r="T15" i="8" s="1"/>
  <c r="R15" i="8"/>
  <c r="S14" i="8"/>
  <c r="R14" i="8"/>
  <c r="T14" i="8" s="1"/>
  <c r="S13" i="8"/>
  <c r="R13" i="8"/>
  <c r="T13" i="8" s="1"/>
  <c r="T12" i="8"/>
  <c r="S12" i="8"/>
  <c r="R12" i="8"/>
  <c r="S11" i="8"/>
  <c r="T11" i="8" s="1"/>
  <c r="R11" i="8"/>
  <c r="T10" i="8"/>
  <c r="T9" i="8"/>
  <c r="T8" i="8"/>
  <c r="T7" i="8"/>
  <c r="N25" i="8"/>
  <c r="N26" i="8" s="1"/>
  <c r="M25" i="8"/>
  <c r="M26" i="8" s="1"/>
  <c r="N14" i="8"/>
  <c r="N19" i="8" s="1"/>
  <c r="N27" i="8" s="1"/>
  <c r="M9" i="8"/>
  <c r="M19" i="8" s="1"/>
  <c r="M27" i="8" s="1"/>
  <c r="N7" i="8"/>
  <c r="M7" i="8"/>
  <c r="Y7" i="4"/>
  <c r="Z7" i="4"/>
  <c r="Y9" i="4"/>
  <c r="Z14" i="4"/>
  <c r="Y19" i="4"/>
  <c r="Z19" i="4"/>
  <c r="AA19" i="4"/>
  <c r="Y25" i="4"/>
  <c r="Z25" i="4"/>
  <c r="Y26" i="4"/>
  <c r="Y27" i="4" s="1"/>
  <c r="AA27" i="4" s="1"/>
  <c r="Z26" i="4"/>
  <c r="Z27" i="4"/>
  <c r="I21" i="8"/>
  <c r="H21" i="8"/>
  <c r="J21" i="8" s="1"/>
  <c r="J20" i="8"/>
  <c r="J19" i="8"/>
  <c r="J18" i="8"/>
  <c r="I17" i="8"/>
  <c r="I22" i="8" s="1"/>
  <c r="H17" i="8"/>
  <c r="J17" i="8" s="1"/>
  <c r="J14" i="8"/>
  <c r="I14" i="8"/>
  <c r="H14" i="8"/>
  <c r="I13" i="8"/>
  <c r="H13" i="8"/>
  <c r="J13" i="8" s="1"/>
  <c r="I12" i="8"/>
  <c r="H12" i="8"/>
  <c r="J12" i="8" s="1"/>
  <c r="J11" i="8"/>
  <c r="I11" i="8"/>
  <c r="H11" i="8"/>
  <c r="I10" i="8"/>
  <c r="H10" i="8"/>
  <c r="J10" i="8" s="1"/>
  <c r="I9" i="8"/>
  <c r="J9" i="8" s="1"/>
  <c r="H9" i="8"/>
  <c r="I8" i="8"/>
  <c r="I15" i="8" s="1"/>
  <c r="I23" i="8" s="1"/>
  <c r="H8" i="8"/>
  <c r="J8" i="8" s="1"/>
  <c r="J7" i="8"/>
  <c r="D35" i="8"/>
  <c r="C35" i="8"/>
  <c r="E35" i="8" s="1"/>
  <c r="E34" i="8"/>
  <c r="E33" i="8"/>
  <c r="E32" i="8"/>
  <c r="E31" i="8"/>
  <c r="E30" i="8"/>
  <c r="D27" i="8"/>
  <c r="E27" i="8" s="1"/>
  <c r="C27" i="8"/>
  <c r="D26" i="8"/>
  <c r="C26" i="8"/>
  <c r="E26" i="8" s="1"/>
  <c r="D25" i="8"/>
  <c r="C25" i="8"/>
  <c r="E25" i="8" s="1"/>
  <c r="D24" i="8"/>
  <c r="C24" i="8"/>
  <c r="E24" i="8" s="1"/>
  <c r="D23" i="8"/>
  <c r="C23" i="8"/>
  <c r="E23" i="8" s="1"/>
  <c r="D22" i="8"/>
  <c r="C22" i="8"/>
  <c r="D21" i="8"/>
  <c r="C21" i="8"/>
  <c r="E21" i="8" s="1"/>
  <c r="E20" i="8"/>
  <c r="E19" i="8"/>
  <c r="D18" i="8"/>
  <c r="C18" i="8"/>
  <c r="E18" i="8" s="1"/>
  <c r="E17" i="8"/>
  <c r="D16" i="8"/>
  <c r="C16" i="8"/>
  <c r="E16" i="8" s="1"/>
  <c r="C15" i="8"/>
  <c r="E15" i="8" s="1"/>
  <c r="E14" i="8"/>
  <c r="E13" i="8"/>
  <c r="C13" i="8"/>
  <c r="D11" i="8"/>
  <c r="C11" i="8"/>
  <c r="E11" i="8" s="1"/>
  <c r="E10" i="8"/>
  <c r="E9" i="8"/>
  <c r="C8" i="8"/>
  <c r="R16" i="8" l="1"/>
  <c r="S16" i="8"/>
  <c r="S24" i="8" s="1"/>
  <c r="H15" i="8"/>
  <c r="H22" i="8"/>
  <c r="J22" i="8" s="1"/>
  <c r="E22" i="8"/>
  <c r="C28" i="8"/>
  <c r="C36" i="8" s="1"/>
  <c r="E36" i="8" s="1"/>
  <c r="D28" i="8"/>
  <c r="D36" i="8" s="1"/>
  <c r="E8" i="8"/>
  <c r="Z24" i="6"/>
  <c r="AA24" i="6" s="1"/>
  <c r="Y24" i="6"/>
  <c r="Z23" i="6"/>
  <c r="AA23" i="6" s="1"/>
  <c r="Y23" i="6"/>
  <c r="AA22" i="6"/>
  <c r="AA21" i="6"/>
  <c r="AA20" i="6"/>
  <c r="AA19" i="6"/>
  <c r="AA18" i="6"/>
  <c r="AA16" i="6"/>
  <c r="Y16" i="6"/>
  <c r="Z16" i="6"/>
  <c r="AA15" i="6"/>
  <c r="AA14" i="6"/>
  <c r="AA13" i="6"/>
  <c r="AA12" i="6"/>
  <c r="AA11" i="6"/>
  <c r="AA10" i="6"/>
  <c r="AA9" i="6"/>
  <c r="AA8" i="6"/>
  <c r="AA7" i="6"/>
  <c r="Z22" i="6"/>
  <c r="Y22" i="6"/>
  <c r="Z15" i="6"/>
  <c r="Z14" i="6"/>
  <c r="Z13" i="6"/>
  <c r="Z12" i="6"/>
  <c r="Z11" i="6"/>
  <c r="Y15" i="6"/>
  <c r="Y14" i="6"/>
  <c r="Y13" i="6"/>
  <c r="Y12" i="6"/>
  <c r="Y11" i="6"/>
  <c r="AA20" i="5"/>
  <c r="AA19" i="5"/>
  <c r="AA18" i="5"/>
  <c r="W21" i="5"/>
  <c r="Z17" i="5"/>
  <c r="AA17" i="5" s="1"/>
  <c r="Z21" i="5"/>
  <c r="Y21" i="5"/>
  <c r="Y22" i="5" s="1"/>
  <c r="Y17" i="5"/>
  <c r="AA13" i="5"/>
  <c r="AA11" i="5"/>
  <c r="AA7" i="5"/>
  <c r="Z14" i="5"/>
  <c r="AA14" i="5" s="1"/>
  <c r="Z13" i="5"/>
  <c r="Z12" i="5"/>
  <c r="AA12" i="5" s="1"/>
  <c r="Z11" i="5"/>
  <c r="Z10" i="5"/>
  <c r="Y14" i="5"/>
  <c r="Y13" i="5"/>
  <c r="Y12" i="5"/>
  <c r="Y11" i="5"/>
  <c r="Y10" i="5"/>
  <c r="AA10" i="5" s="1"/>
  <c r="W14" i="5"/>
  <c r="W13" i="5"/>
  <c r="W12" i="5"/>
  <c r="W11" i="5"/>
  <c r="W10" i="5"/>
  <c r="Z9" i="5"/>
  <c r="Y9" i="5"/>
  <c r="AA9" i="5" s="1"/>
  <c r="Z8" i="5"/>
  <c r="Z15" i="5" s="1"/>
  <c r="Y8" i="5"/>
  <c r="AA8" i="5" s="1"/>
  <c r="W24" i="4"/>
  <c r="W23" i="4"/>
  <c r="W25" i="4"/>
  <c r="AB13" i="4"/>
  <c r="R24" i="8" l="1"/>
  <c r="T24" i="8" s="1"/>
  <c r="T16" i="8"/>
  <c r="H23" i="8"/>
  <c r="J23" i="8" s="1"/>
  <c r="J15" i="8"/>
  <c r="E28" i="8"/>
  <c r="Y15" i="5"/>
  <c r="Z22" i="5"/>
  <c r="AA22" i="5" s="1"/>
  <c r="AA21" i="5"/>
  <c r="W18" i="4"/>
  <c r="W17" i="4"/>
  <c r="W16" i="4"/>
  <c r="W15" i="4"/>
  <c r="W14" i="4"/>
  <c r="W13" i="4"/>
  <c r="W12" i="4"/>
  <c r="W11" i="4"/>
  <c r="W10" i="4"/>
  <c r="W9" i="4"/>
  <c r="W8" i="4"/>
  <c r="W7" i="4"/>
  <c r="W26" i="4"/>
  <c r="W11" i="6"/>
  <c r="W16" i="6" s="1"/>
  <c r="W23" i="6"/>
  <c r="W22" i="5"/>
  <c r="W7" i="5"/>
  <c r="W15" i="5" s="1"/>
  <c r="W23" i="5" s="1"/>
  <c r="W24" i="6" l="1"/>
  <c r="Y23" i="5"/>
  <c r="AA15" i="5"/>
  <c r="Z23" i="5"/>
  <c r="W19" i="4"/>
  <c r="W27" i="4" s="1"/>
  <c r="X31" i="1"/>
  <c r="X30" i="1"/>
  <c r="X29" i="1"/>
  <c r="X27" i="1"/>
  <c r="X25" i="1"/>
  <c r="X28" i="1" s="1"/>
  <c r="W25" i="1"/>
  <c r="W28" i="1" s="1"/>
  <c r="V25" i="1"/>
  <c r="V28" i="1" s="1"/>
  <c r="X24" i="1"/>
  <c r="X23" i="1"/>
  <c r="X22" i="1"/>
  <c r="X21" i="1"/>
  <c r="X20" i="1"/>
  <c r="X19" i="1"/>
  <c r="X18" i="1"/>
  <c r="X17" i="1"/>
  <c r="X16" i="1"/>
  <c r="X15" i="1"/>
  <c r="X14" i="1"/>
  <c r="X12" i="1"/>
  <c r="X10" i="1"/>
  <c r="X9" i="1"/>
  <c r="AA23" i="5" l="1"/>
  <c r="C7" i="8"/>
</calcChain>
</file>

<file path=xl/sharedStrings.xml><?xml version="1.0" encoding="utf-8"?>
<sst xmlns="http://schemas.openxmlformats.org/spreadsheetml/2006/main" count="396" uniqueCount="187">
  <si>
    <t>Stanowisko:</t>
  </si>
  <si>
    <t>Opis stanowiska:</t>
  </si>
  <si>
    <t>Lp.</t>
  </si>
  <si>
    <t>Stanowisko kierownicze – inspektorskie /z sam. i z wys./</t>
  </si>
  <si>
    <t>Inspektor pracy /bez sam. i bez wys./</t>
  </si>
  <si>
    <t>Inspektor pracy /z sam. i z wys./</t>
  </si>
  <si>
    <t>Stanowisko kierownicze – inspektorskie /z sam.  i bez wys./</t>
  </si>
  <si>
    <t>Inspektor pracy /z sam. i bez wys./</t>
  </si>
  <si>
    <t>Inspektor pracy  /bez sam. I z wys./</t>
  </si>
  <si>
    <t>pracownik umysłowy, praca biurowa, praca przy monitorze ekranowym, niekorzystne czynniki psychospołeczne, stres. Kieruje zespołem ludzkim.Wykorzystuje samochód osobowy do celów służbowych, zgodnie z posiadanymi uprawnieniami określonymi w prawie jazdy.</t>
  </si>
  <si>
    <t>pracownik umysłowy, praca biurowa, praca przy monitorze ekranowym, niekorzystne czynniki psychospołeczne, stres</t>
  </si>
  <si>
    <t>pracownik umysłowy, praca biurowa, praca przy monitorze ekranowym, niekorzystne czynniki psychospołeczne, stres. Wykorzystuje samochód osobowy do celów służbowych, zgodnie z posiadanymi uprawnieniami określonymi w prawie jazdy.</t>
  </si>
  <si>
    <t>pracownik umysłowy, praca biurowa, praca przy monitorze ekranowym, niekorzystne czynniki psychospołeczne, kontakt z petentami, udzielanie porad prawnych osobiście i telefonicznie, stres.( u sekretarek: prowadzenie rozmów telefonicznych)</t>
  </si>
  <si>
    <t>prowadzenie samochodu służbowego (osobowego) zgodnie z posiadanymi uprawnieniami określonymi w prawie jazdy - przewóz pracowników Okręgowego Inspektoratu Pracy, przewóz poczty, praca biurowa, niekorzystne czynniki psychospołeczne, stres. Prace związane z prowadzeniem archiwum – praca na wysokości do 3 metrów.</t>
  </si>
  <si>
    <t>Pracownik administracyjno- biurowy  /bez sam. i bez wys./</t>
  </si>
  <si>
    <t>Pracownik administracyjno- biurowy /udzielający porad prawnych+ sekretariaty//bez sam./</t>
  </si>
  <si>
    <t xml:space="preserve">pieczęć i podpis osoby/osób uprawnionej/ych do reprezentowania Wykonawcy </t>
  </si>
  <si>
    <t xml:space="preserve">FORMULARZ OFERTOWY </t>
  </si>
  <si>
    <t>Oszacowanie wartości zamówienia od………..02.2023 r. - 31.03.2024 r.</t>
  </si>
  <si>
    <t>I.Sawicka</t>
  </si>
  <si>
    <t>Zagrożenia</t>
  </si>
  <si>
    <r>
      <t>niekorzystne warunki psychospołeczne -</t>
    </r>
    <r>
      <rPr>
        <b/>
        <sz val="9"/>
        <color theme="1"/>
        <rFont val="Arial"/>
        <family val="2"/>
        <charset val="238"/>
      </rPr>
      <t>odpowiedzialność</t>
    </r>
  </si>
  <si>
    <r>
      <t>niekorzystne warunki psychospołeczne -</t>
    </r>
    <r>
      <rPr>
        <b/>
        <sz val="9"/>
        <color theme="1"/>
        <rFont val="Arial"/>
        <family val="2"/>
        <charset val="238"/>
      </rPr>
      <t>ludzie</t>
    </r>
  </si>
  <si>
    <t>Praca na wysokości</t>
  </si>
  <si>
    <t>Praca                w lesie</t>
  </si>
  <si>
    <r>
      <t>Przenoszenie ciężarów -</t>
    </r>
    <r>
      <rPr>
        <b/>
        <sz val="9"/>
        <color theme="1"/>
        <rFont val="Arial"/>
        <family val="2"/>
        <charset val="238"/>
      </rPr>
      <t>ręczne</t>
    </r>
  </si>
  <si>
    <r>
      <t xml:space="preserve">Praca przy </t>
    </r>
    <r>
      <rPr>
        <b/>
        <sz val="9"/>
        <color theme="1"/>
        <rFont val="Arial"/>
        <family val="2"/>
        <charset val="238"/>
      </rPr>
      <t xml:space="preserve">monitorze </t>
    </r>
    <r>
      <rPr>
        <sz val="9"/>
        <color theme="1"/>
        <rFont val="Arial"/>
        <family val="2"/>
        <charset val="238"/>
      </rPr>
      <t>ekranowym</t>
    </r>
  </si>
  <si>
    <r>
      <t xml:space="preserve">prowadzenie </t>
    </r>
    <r>
      <rPr>
        <b/>
        <sz val="9"/>
        <color theme="1"/>
        <rFont val="Arial"/>
        <family val="2"/>
        <charset val="238"/>
      </rPr>
      <t>samochodu</t>
    </r>
    <r>
      <rPr>
        <sz val="9"/>
        <color theme="1"/>
        <rFont val="Arial"/>
        <family val="2"/>
        <charset val="238"/>
      </rPr>
      <t xml:space="preserve"> słuzbowego do 3,5 t</t>
    </r>
  </si>
  <si>
    <t xml:space="preserve"> Wartość badań-(ilość * cena)</t>
  </si>
  <si>
    <t>Cena                    wykonania 1 badania:</t>
  </si>
  <si>
    <t>SOBOTA</t>
  </si>
  <si>
    <t>ZIENCZUK</t>
  </si>
  <si>
    <t>ŁOPACIUK</t>
  </si>
  <si>
    <t>KORNAS</t>
  </si>
  <si>
    <t>ABRAMCZYK</t>
  </si>
  <si>
    <t>CEBULA</t>
  </si>
  <si>
    <t>CIESLAK</t>
  </si>
  <si>
    <t>SIERAKOWSKA-CZELADZINSKI</t>
  </si>
  <si>
    <t>TRABKA</t>
  </si>
  <si>
    <t>GREBSKA</t>
  </si>
  <si>
    <t>Inspektor pracy /z sam. i bez wys./                         + las</t>
  </si>
  <si>
    <t xml:space="preserve">SABARANSKI, SOZONIUK, TOPCZEWSKI, KOWALIK, </t>
  </si>
  <si>
    <t>Stanowisko kierownicze – inspektorskie /z sam. i z wys./          + las</t>
  </si>
  <si>
    <t>BOROWSKI</t>
  </si>
  <si>
    <t>Pracownik administracyjno- biurowy/               z sam./bez wys./</t>
  </si>
  <si>
    <t>Pracownik administracyjno- biurowy  /bez sam. i bez wys./    + archiwum/</t>
  </si>
  <si>
    <t>ŁUCJANEK</t>
  </si>
  <si>
    <t>PURC</t>
  </si>
  <si>
    <t>TARGOS</t>
  </si>
  <si>
    <t xml:space="preserve">KRUKOWSKA, OBŁOZA, LEWAK, LECH, KRZEMIŃSKA-OCHERA, KOTŁOWSKA, KORNELUK JOLANTA, PROCHOWICZ AGNIESZKA, BUCZEK, WYDRA, ZIEŃKOWSKA, </t>
  </si>
  <si>
    <t xml:space="preserve">OLECH, MAZUREK, CIEMPIEL, PITUCHA, SABA,  SOŁTYS, ŚMIETANKA, ZAWIRSKA, ŻUKOWSKA, CHALIMONIUK, </t>
  </si>
  <si>
    <t>Stanowisko kierownicze – inspektorskie /z sam. i bez z wys./</t>
  </si>
  <si>
    <t>Badania wstepne</t>
  </si>
  <si>
    <t>Badania dopuszczajace do pracy na stanowisku po chorobie trwającej dłużej niż 30 dni.</t>
  </si>
  <si>
    <t>OGÓŁEM</t>
  </si>
  <si>
    <t xml:space="preserve">PIETRASZEK, PUDŁO, SEKRECKI, SIKORSKI, SMOLARZ, WIŚNIEWSKA, WRONOWSKI, ZIELIŃSKI, DMUCH, DZIEDZIC WOJCIECH, GRABOWSKI, GRODZICKA, KARWAT, KLOC, KORNELUK EDYTA, KOZŁOWICZ, LASKOWSKI, MAZUR, MUDZIUK , OLSZAŃSKI, BERNAT </t>
  </si>
  <si>
    <t>Radominski</t>
  </si>
  <si>
    <t>Stanowisko kierownicze – administracyjne/     z sam./ bez wys./</t>
  </si>
  <si>
    <t>Pracownik umysłowy, praca częściowo w biurze, częściowo w terenie – kontrole zakładów pracy różnych branż, - praca przy monitorze ekranowym, - niekorzystne czynniki psychospołeczne (stały dopływ informacji i gotowość do odpowiedzialności). - Kieruje zespołem ludzi. -Wykorzystuje samochód osobowy do celów służbowych, zgodnie z posiadanymi uprawnieniami określonymi w prawie jazdy.Ręczne przenoszenie przedmiotów.</t>
  </si>
  <si>
    <t>Pracownik umysłowy, praca częściowo w biurze, częściowo w terenie – kontrole zakładów pracy różnych branż, praca przy monitorze ekranowym, niekorzystne czynniki psychospołeczne:(stanowisko decyzyjne i związane z odpowiedzialnością), niekorzystne czynniki psychospołeczne:(stały dopływ informacji i gotowość do odpowiedzialności),. Kieruje zespołem ludzi.Praca na wysokości pow. 3 metrów.Wykorzystuje samochód osobowy do celów służbowych, zgodnie z posiadanymi uprawnieniami określonymi w prawie jazdy, kontrole przeprowadzane w środowisku leśnym. 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</si>
  <si>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Kieruje zespołem ludzi.Wykorzystuje samochód osobowy do celów służbowych, zgodnie z posiadanymi uprawnieniami określonymi w prawie jazdy. 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</si>
  <si>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Kieruje zespołem ludzi.Praca na wysokości pow. 3 metrów.Wykorzystuje samochód osobowy do celów służbowych, zgodnie z posiadanymi uprawnieniami określonymi w prawie jazdy.Ręczne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</si>
  <si>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</si>
  <si>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Wykorzystuje samochód osobowy do celów służbowych, zgodnie z posiadanymi uprawnieniami określonymi w prawie jazdy.Ręczne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</si>
  <si>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Praca na wysokości pow. 3 metrów.Ręczne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</si>
  <si>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Praca na wysokości pow. 3 metrów.Wykorzystuje samochód osobowy do celów służbowych, zgodnie z posiadanymi uprawnieniami określonymi w prawie jazdy.Ręczne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</si>
  <si>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Praca na wysokości pow. 3 metrów.Wykorzystuje samochód osobowy do celów służbowych, zgodnie z posiadanymi uprawnieniami określonymi w prawie jazdy. Kontrole przeprowadzane w środowisku leśnym.Ręczne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</si>
  <si>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Wykorzystuje samochód osobowy do celów służbowych, zgodnie z posiadanymi uprawnieniami określonymi w prawie jazdy. Kontrole przeprowadzane w środowisku leśnym. Ręczne przenoszenie przedmiotów.</t>
  </si>
  <si>
    <t>Pracownik umysłowy, praca biurowa, praca przy monitorze ekranowym, niekorzystne czynniki psychospołeczne:(stały dopływ informacji i gotowość do odpowiedzialności). Kieruje zespołem ludzi..Wykorzystuje samochód osobowy do celów służbowych, zgodnie z posiadanymi uprawnieniami określonymi w prawie jazdy.Ręczne przenoszenie przedmiotów.</t>
  </si>
  <si>
    <t>Pracownik umysłowy, praca biurowa, praca przy monitorze ekranowym, niekorzystne czynniki psychospołeczne:(stały dopływ informacji i gotowość do odpowiedzialności).Ręczne przenoszenie przedmiotów.</t>
  </si>
  <si>
    <t>Pracownik umysłowy, praca biurowa, praca przy monitorze ekranowym, niekorzystne czynniki psychospołeczne:(stały dopływ informacji i gotowość do odpowiedzialności). Wykorzystuje samochód osobowy do celów służbowych, zgodnie z posiadanymi uprawnieniami określonymi w prawie jazdy.Ręczne przenoszenie przedmiotów.</t>
  </si>
  <si>
    <t>Pracownik umysłowy, praca biurowa, praca przy monitorze ekranowym, niekorzystne czynniki psychospołeczne:(stanowisko decyzyjne i związane z odpowiedzialnością.Ręczne przenoszenie przedmiotów.</t>
  </si>
  <si>
    <t>Pracownik umysłowy, praca biurowa, praca przy monitorze ekranowym, niekorzystne czynniki psychospołeczne:(stały dopływ informacji i gotowość do odpowiedzialności), kontakt z petentami, udzielanie porad prawnych osobiście i telefonicznie,( u sekretarek: prowadzenie rozmów telefonicznych. Ręczne przenoszenie przedmiotów.</t>
  </si>
  <si>
    <t>Prowadzenie samochodu służbowego (osobowego) zgodnie z posiadanymi uprawnieniami określonymi w prawie jazdy - przewóz pracowników Okręgowego Inspektoratu Pracy, praca biurowa.</t>
  </si>
  <si>
    <t>Pracownik umysłowy, praca biurowa, praca przy monitorze ekranowym,  prace związane z prowadzeniem archiwizacji dokumentów – praca na wysokości do 3 metrów, narażenie na pyły i czynniki biologiczne.</t>
  </si>
  <si>
    <t>KOŚCIAŃCZUK, BACZEWSKI,  OSTRZYŃSKI, PIETRZAK, WYRWISZ, MISIUR</t>
  </si>
  <si>
    <t xml:space="preserve">CIEMPIEL, OLECH, </t>
  </si>
  <si>
    <t xml:space="preserve">KORNELUK JOLANTA, </t>
  </si>
  <si>
    <t>GRĘBSKA,</t>
  </si>
  <si>
    <t xml:space="preserve">MAZUREK, PITUCHA, SABA, ZAWIRSKA, ŻUKOWSKA, </t>
  </si>
  <si>
    <t xml:space="preserve">SABARAŃSKI, SOZONIUK, </t>
  </si>
  <si>
    <t xml:space="preserve">ZIEŃCZUK, </t>
  </si>
  <si>
    <t xml:space="preserve">KORNAS, </t>
  </si>
  <si>
    <t xml:space="preserve">LECH,  OBŁOZA, BUCZEK, LEWAK, </t>
  </si>
  <si>
    <t xml:space="preserve">BERNAT, DMUCH, KLOC, GRABOWSKI, KARWAT, MUDZIUK, PUDŁO, </t>
  </si>
  <si>
    <t xml:space="preserve">BIADUŃ, DRABARZ, DREWNIAK ANNA, GAJEWSKA-GIERAK, GLEGOŁA, KANIOS, KUCHARSKA, ŁYCZKOWSKI,  MACIĄG, MARUSZAK, PAWLIK, SKOREK MARZANNA, TROJAK, TUROWSKI, WDOWSKI, WÓJTOWICZ EWA, POLAKOWSKA, BOCHNIAK, PRĘTKA-DĄBROWSKA, RAKOWSKA, ZAMKOWSKA, </t>
  </si>
  <si>
    <t>CIEŚLAK</t>
  </si>
  <si>
    <t xml:space="preserve">ŁOPACIUK, SAWICKA, SOBOTA, </t>
  </si>
  <si>
    <t xml:space="preserve">KOŚCIAŃCZUK, MISIUR, OSTRZYŃSKI, PIETRZAK, WYRWISZ, </t>
  </si>
  <si>
    <t xml:space="preserve">DZIEDZI WOJCIECH, KOZŁOWICZ, OLSZAŃSKI, SMOLARZ, PIETRASZEK, WIŚNIEWSKA, ZIELIŃSKI, GRODZICKA, </t>
  </si>
  <si>
    <t>RADOMIŃSKI</t>
  </si>
  <si>
    <t xml:space="preserve">TOPCZEWSKI, </t>
  </si>
  <si>
    <t>DREWNIAK MICHAŁ, SKOREK GRZEGORZ, SUDOŁ, WÓJTOWICZ KAROLINA, BRZEZIŃSKI, BAŁABUCH, DZIEDZIC ALINA, FAŁEK-KURZYNA, GÓRNY, KAWALEC, OSTASZ, KALMAN</t>
  </si>
  <si>
    <t xml:space="preserve">BadaniA kontrolne -wszystkie grupy stanowisk </t>
  </si>
  <si>
    <t>morfologia z rozmazem</t>
  </si>
  <si>
    <t>OB.</t>
  </si>
  <si>
    <t>lipidogram</t>
  </si>
  <si>
    <t>Oznaczenie glukozy</t>
  </si>
  <si>
    <t>Purc</t>
  </si>
  <si>
    <t>Sierakowska-czeladzinski</t>
  </si>
  <si>
    <t>łucjanek</t>
  </si>
  <si>
    <t xml:space="preserve">Ciempiel, Śmioetanka,Chalimoniuk, mandziarz,  Sołtys, saba, zawirska, </t>
  </si>
  <si>
    <t>OSTASZ, PAWLIK, PRETKA-DĄBROWSKA, PROCHOWICZ bartłomiej, RAKOWSKA, SAWICKI, SITARSKI,  Skorek Grzegorz, SKOREK MARZANNA, SKWAREK, SUDOŁ, TARASIUK, TROJAK, TUROWSKI, WIERZCHOWSKI, WÓJTOWICZ EWA, WÓJTOWICZ KAROLINA, ZAMKOWSKA, BAŁABUCH, BIADUŃ, BOCHNIAK, BÓBSKI, BRZEZIŃSKI, CIESIELSKA, DRABARZ, DREWNIAK ANNA, DREWNIAK MICHAŁ, DZEDZIC ALINA, FAŁEK-KURZYNA, GAJEWSKA-GIERAK, GLEGOŁA, GÓRNY,  KALMAN, KANIOS, KAWALEC, KLIMEK, KUCHARSKA, ŁYCZKOWSKI, MARUSZAK, MGŁOWSKA, NIEWIELSKI,  WDOWSKI, POLAKOWSKA,  MACIĄG</t>
  </si>
  <si>
    <t>prochowicz bartłomiej</t>
  </si>
  <si>
    <t>kowalik</t>
  </si>
  <si>
    <t xml:space="preserve">Kozłowicz, Wronowski, Dmuch, Sikorski, Smolarz, olsxzanski,  mazur, sekrecki,  </t>
  </si>
  <si>
    <t xml:space="preserve">Ostasz, Wdowski,Wierzchowski, dziedzic alina, mgłowska, Sitarski,  Sudoł, Abramczyk, Skorek grzegorz, Bóbski,Niewielski,  sawicki,  Brzeziński, Derza, Strzelińska, Klimek Marta(Chełm) </t>
  </si>
  <si>
    <t>Borowski</t>
  </si>
  <si>
    <t>Targos</t>
  </si>
  <si>
    <t>wojda</t>
  </si>
  <si>
    <t xml:space="preserve">Ostrzyński, </t>
  </si>
  <si>
    <t xml:space="preserve">prochowicz Agnieszka, krukowska Jolanta, Kotłowskaq,                     Krzeminska-ochera, Zienkowska,                     majdan aleksandra, </t>
  </si>
  <si>
    <t>2025 r - Lublin-7, Zamość -1, Chełm-2, Biała Podlaska-2,                                                            2026r. - Lublin - 7, Zamość-1,Chełm-2,Biała podlaska-2 Osoby zatrudniane na  na stanowiska umysłowe (inspektorskie i administracyjno-biurowe)</t>
  </si>
  <si>
    <t>RAZEM</t>
  </si>
  <si>
    <t xml:space="preserve">Drewniak micdhał, </t>
  </si>
  <si>
    <t xml:space="preserve">  pawulska</t>
  </si>
  <si>
    <r>
      <rPr>
        <sz val="12"/>
        <color rgb="FFFF0000"/>
        <rFont val="Arial"/>
        <family val="2"/>
        <charset val="238"/>
      </rPr>
      <t>Baczewski,</t>
    </r>
    <r>
      <rPr>
        <sz val="12"/>
        <color theme="1"/>
        <rFont val="Arial"/>
        <family val="2"/>
        <charset val="238"/>
      </rPr>
      <t xml:space="preserve"> Pietrzak,,</t>
    </r>
  </si>
  <si>
    <r>
      <rPr>
        <sz val="12"/>
        <color rgb="FFFF0000"/>
        <rFont val="Arial"/>
        <family val="2"/>
        <charset val="238"/>
      </rPr>
      <t>Wydra</t>
    </r>
    <r>
      <rPr>
        <sz val="12"/>
        <color theme="1"/>
        <rFont val="Arial"/>
        <family val="2"/>
        <charset val="238"/>
      </rPr>
      <t xml:space="preserve">,                               </t>
    </r>
    <r>
      <rPr>
        <sz val="12"/>
        <color rgb="FFFF0000"/>
        <rFont val="Arial"/>
        <family val="2"/>
        <charset val="238"/>
      </rPr>
      <t>Korneluk Jolnata</t>
    </r>
    <r>
      <rPr>
        <sz val="12"/>
        <color theme="1"/>
        <rFont val="Arial"/>
        <family val="2"/>
        <charset val="238"/>
      </rPr>
      <t xml:space="preserve">, ,  </t>
    </r>
  </si>
  <si>
    <r>
      <rPr>
        <sz val="12"/>
        <color rgb="FFFF0000"/>
        <rFont val="Arial"/>
        <family val="2"/>
        <charset val="238"/>
      </rPr>
      <t xml:space="preserve">sobota,   </t>
    </r>
    <r>
      <rPr>
        <sz val="12"/>
        <color theme="1"/>
        <rFont val="Arial"/>
        <family val="2"/>
        <charset val="238"/>
      </rPr>
      <t xml:space="preserve">                     </t>
    </r>
    <r>
      <rPr>
        <sz val="12"/>
        <color rgb="FFFF0000"/>
        <rFont val="Arial"/>
        <family val="2"/>
        <charset val="238"/>
      </rPr>
      <t xml:space="preserve">ciesielska,    </t>
    </r>
    <r>
      <rPr>
        <sz val="12"/>
        <color theme="1"/>
        <rFont val="Arial"/>
        <family val="2"/>
        <charset val="238"/>
      </rPr>
      <t xml:space="preserve">                   </t>
    </r>
    <r>
      <rPr>
        <sz val="12"/>
        <color rgb="FFFF0000"/>
        <rFont val="Arial"/>
        <family val="2"/>
        <charset val="238"/>
      </rPr>
      <t xml:space="preserve">kawalec,   </t>
    </r>
    <r>
      <rPr>
        <sz val="12"/>
        <color theme="1"/>
        <rFont val="Arial"/>
        <family val="2"/>
        <charset val="238"/>
      </rPr>
      <t xml:space="preserve">                           </t>
    </r>
    <r>
      <rPr>
        <sz val="12"/>
        <color rgb="FFFF0000"/>
        <rFont val="Arial"/>
        <family val="2"/>
        <charset val="238"/>
      </rPr>
      <t xml:space="preserve">Trojak,  </t>
    </r>
    <r>
      <rPr>
        <sz val="12"/>
        <color theme="1"/>
        <rFont val="Arial"/>
        <family val="2"/>
        <charset val="238"/>
      </rPr>
      <t xml:space="preserve">                             </t>
    </r>
    <r>
      <rPr>
        <sz val="12"/>
        <color rgb="FFFF0000"/>
        <rFont val="Arial"/>
        <family val="2"/>
        <charset val="238"/>
      </rPr>
      <t xml:space="preserve">Łopaciuk, </t>
    </r>
    <r>
      <rPr>
        <sz val="12"/>
        <color theme="1"/>
        <rFont val="Arial"/>
        <family val="2"/>
        <charset val="238"/>
      </rPr>
      <t xml:space="preserve">,                     </t>
    </r>
    <r>
      <rPr>
        <sz val="12"/>
        <color rgb="FFFF0000"/>
        <rFont val="Arial"/>
        <family val="2"/>
        <charset val="238"/>
      </rPr>
      <t xml:space="preserve">jabłoński, </t>
    </r>
    <r>
      <rPr>
        <sz val="12"/>
        <color theme="1"/>
        <rFont val="Arial"/>
        <family val="2"/>
        <charset val="238"/>
      </rPr>
      <t xml:space="preserve">                           </t>
    </r>
    <r>
      <rPr>
        <sz val="12"/>
        <color rgb="FFFF0000"/>
        <rFont val="Arial"/>
        <family val="2"/>
        <charset val="238"/>
      </rPr>
      <t>GOLEC A.,</t>
    </r>
    <r>
      <rPr>
        <sz val="12"/>
        <rFont val="Arial"/>
        <family val="2"/>
        <charset val="238"/>
      </rPr>
      <t xml:space="preserve"> </t>
    </r>
    <r>
      <rPr>
        <sz val="12"/>
        <color rgb="FFFF0000"/>
        <rFont val="Arial"/>
        <family val="2"/>
        <charset val="238"/>
      </rPr>
      <t>POŁCZYŃSKA, .</t>
    </r>
    <r>
      <rPr>
        <sz val="12"/>
        <rFont val="Arial"/>
        <family val="2"/>
        <charset val="238"/>
      </rPr>
      <t xml:space="preserve"> </t>
    </r>
    <r>
      <rPr>
        <sz val="12"/>
        <color rgb="FFFF0000"/>
        <rFont val="Arial"/>
        <family val="2"/>
        <charset val="238"/>
      </rPr>
      <t>SOCZYŃSKI,</t>
    </r>
    <r>
      <rPr>
        <sz val="12"/>
        <rFont val="Arial"/>
        <family val="2"/>
        <charset val="238"/>
      </rPr>
      <t xml:space="preserve"> </t>
    </r>
    <r>
      <rPr>
        <sz val="12"/>
        <color rgb="FFFF0000"/>
        <rFont val="Arial"/>
        <family val="2"/>
        <charset val="238"/>
      </rPr>
      <t>FURMAŃCZUK</t>
    </r>
  </si>
  <si>
    <r>
      <rPr>
        <sz val="12"/>
        <color rgb="FFFF0000"/>
        <rFont val="Arial"/>
        <family val="2"/>
        <charset val="238"/>
      </rPr>
      <t xml:space="preserve"> ,Zieliński</t>
    </r>
    <r>
      <rPr>
        <sz val="12"/>
        <color theme="1"/>
        <rFont val="Arial"/>
        <family val="2"/>
        <charset val="238"/>
      </rPr>
      <t xml:space="preserve"> ,                        </t>
    </r>
    <r>
      <rPr>
        <sz val="12"/>
        <color rgb="FFFF0000"/>
        <rFont val="Arial"/>
        <family val="2"/>
        <charset val="238"/>
      </rPr>
      <t xml:space="preserve">Korneluk edyta,.    </t>
    </r>
    <r>
      <rPr>
        <sz val="12"/>
        <color theme="1"/>
        <rFont val="Arial"/>
        <family val="2"/>
        <charset val="238"/>
      </rPr>
      <t xml:space="preserve">               </t>
    </r>
    <r>
      <rPr>
        <sz val="12"/>
        <color rgb="FFFF0000"/>
        <rFont val="Arial"/>
        <family val="2"/>
        <charset val="238"/>
      </rPr>
      <t>Mudziuk</t>
    </r>
    <r>
      <rPr>
        <sz val="12"/>
        <color theme="1"/>
        <rFont val="Arial"/>
        <family val="2"/>
        <charset val="238"/>
      </rPr>
      <t>,</t>
    </r>
  </si>
  <si>
    <t>Tarasiuk, Biaduń, Górny</t>
  </si>
  <si>
    <t>Inspektor pracy /              z sam. i z wys./        + las</t>
  </si>
  <si>
    <t>Misiur, Adamski</t>
  </si>
  <si>
    <t>Pracownbik na stanowisku kirowcyb nsamochodu osobowego</t>
  </si>
  <si>
    <t>Badania laboratoryjne</t>
  </si>
  <si>
    <t>RAZEM  Ldz.I - badania podstawowe</t>
  </si>
  <si>
    <t>Ldz. II</t>
  </si>
  <si>
    <t>BADANIA DODATKOWE</t>
  </si>
  <si>
    <t xml:space="preserve">Dodatkowe badanie wykonane przez lekarza OKULISTĘ,      w tym ewentualnie obejmujące wystawienie recepty na okulary </t>
  </si>
  <si>
    <t>Porada lekarza laryngologa</t>
  </si>
  <si>
    <t>Porada lekarza neurologa</t>
  </si>
  <si>
    <t>RTG klatki piersiowej</t>
  </si>
  <si>
    <t>RAZEM  Ldz.II - badania dodatkowe</t>
  </si>
  <si>
    <r>
      <rPr>
        <sz val="12"/>
        <color theme="1"/>
        <rFont val="Arial"/>
        <family val="2"/>
        <charset val="238"/>
      </rPr>
      <t xml:space="preserve">WARTOŚĆ Oferty  </t>
    </r>
    <r>
      <rPr>
        <b/>
        <sz val="12"/>
        <color theme="1"/>
        <rFont val="Arial"/>
        <family val="2"/>
        <charset val="238"/>
      </rPr>
      <t>OGÓŁEM - Ldz.I + Ldz.II</t>
    </r>
  </si>
  <si>
    <t>Pozostali specjaliści /kardiolog/ ortopeda, psycholog, inni/</t>
  </si>
  <si>
    <t>Stanowisko kierownicze – inspektorskie /z sam. i bez wys./</t>
  </si>
  <si>
    <t>mocz- badania ogólne</t>
  </si>
  <si>
    <t>mocz badania oglne</t>
  </si>
  <si>
    <t>mocz - badania ogólne</t>
  </si>
  <si>
    <t>Ilość przewidywanych badań</t>
  </si>
  <si>
    <t>Cena jednostkowa za 1 badanie</t>
  </si>
  <si>
    <t xml:space="preserve">RAZEM - wartość brutto </t>
  </si>
  <si>
    <t>Razem Ldz I - badania podstawowe</t>
  </si>
  <si>
    <t>WARTOŚĆ Oferty  OGÓŁEM - Ldz.I + Ldz.II</t>
  </si>
  <si>
    <t xml:space="preserve">Dodatkowe badanie wykonane przez lekarza OKULISTĘ,                                                                                                                                   w tym ewentualnie obejmujące wystawienie recepty na okulary </t>
  </si>
  <si>
    <t>Ldz. I</t>
  </si>
  <si>
    <t>Numer sprawy: LB-POR-A.213.225.2024</t>
  </si>
  <si>
    <t>………………………………………..</t>
  </si>
  <si>
    <r>
      <t xml:space="preserve">Praca przy </t>
    </r>
    <r>
      <rPr>
        <b/>
        <sz val="10"/>
        <color theme="1"/>
        <rFont val="Arial"/>
        <family val="2"/>
        <charset val="238"/>
      </rPr>
      <t xml:space="preserve">monitorze </t>
    </r>
    <r>
      <rPr>
        <sz val="10"/>
        <color theme="1"/>
        <rFont val="Arial"/>
        <family val="2"/>
        <charset val="238"/>
      </rPr>
      <t>ekranowym</t>
    </r>
  </si>
  <si>
    <r>
      <t xml:space="preserve">prowadzenie </t>
    </r>
    <r>
      <rPr>
        <b/>
        <sz val="10"/>
        <color theme="1"/>
        <rFont val="Arial"/>
        <family val="2"/>
        <charset val="238"/>
      </rPr>
      <t>samochodu</t>
    </r>
    <r>
      <rPr>
        <sz val="10"/>
        <color theme="1"/>
        <rFont val="Arial"/>
        <family val="2"/>
        <charset val="238"/>
      </rPr>
      <t xml:space="preserve"> słuzbowego do 3,5 t</t>
    </r>
  </si>
  <si>
    <r>
      <t>niekorzystne warunki psychospołeczne -</t>
    </r>
    <r>
      <rPr>
        <b/>
        <sz val="10"/>
        <color theme="1"/>
        <rFont val="Arial"/>
        <family val="2"/>
        <charset val="238"/>
      </rPr>
      <t>odpowiedzialność</t>
    </r>
  </si>
  <si>
    <r>
      <t>niekorzystne warunki psychospołeczne -</t>
    </r>
    <r>
      <rPr>
        <b/>
        <sz val="10"/>
        <color theme="1"/>
        <rFont val="Arial"/>
        <family val="2"/>
        <charset val="238"/>
      </rPr>
      <t>ludzie</t>
    </r>
  </si>
  <si>
    <r>
      <t>Przenoszenie ciężarów -</t>
    </r>
    <r>
      <rPr>
        <b/>
        <sz val="10"/>
        <color theme="1"/>
        <rFont val="Arial"/>
        <family val="2"/>
        <charset val="238"/>
      </rPr>
      <t>ręczne</t>
    </r>
  </si>
  <si>
    <t>Razem Ldz. II - badania dodatkowe</t>
  </si>
  <si>
    <t>suma</t>
  </si>
  <si>
    <t>2025 r.</t>
  </si>
  <si>
    <t>2026 r.</t>
  </si>
  <si>
    <t xml:space="preserve">2025 r. </t>
  </si>
  <si>
    <t>CHEŁM _ WARTOŚĆ  OGÓŁEM - Ldz.I + Ldz.II</t>
  </si>
  <si>
    <t>Oszacowanie wartości zamówienia od 01.01.2025 r. - 31.05.2026 r. CHEŁM</t>
  </si>
  <si>
    <t>2025 r</t>
  </si>
  <si>
    <t>2026 r</t>
  </si>
  <si>
    <t>Oszacowanie wartości zamówienia od 01.01.2025 r. - 31.05.2026 r. BIAŁA PODLASKA</t>
  </si>
  <si>
    <t>Oszacowanie wartości zamówienia od 01.01.2025 r. - 31.05.2026 r.  ZAMOŚĆ</t>
  </si>
  <si>
    <t>SUMA</t>
  </si>
  <si>
    <t>2025 R</t>
  </si>
  <si>
    <t>2026 R</t>
  </si>
  <si>
    <t>LUBLIN</t>
  </si>
  <si>
    <t>01.01.2026 - 31.05.2026</t>
  </si>
  <si>
    <t>BIAŁA PODLASKA</t>
  </si>
  <si>
    <t>CHEŁM</t>
  </si>
  <si>
    <t>ZAMOŚĆ</t>
  </si>
  <si>
    <t>kontrola sum</t>
  </si>
  <si>
    <t>badania dodatkowe</t>
  </si>
  <si>
    <t>badania podstawowe</t>
  </si>
  <si>
    <t>razem</t>
  </si>
  <si>
    <t>Załącznik nr 2c do Zapytania Ofertowego</t>
  </si>
  <si>
    <t>Ilość przewidywa-nych badań</t>
  </si>
  <si>
    <t>Data ………………………………………..</t>
  </si>
  <si>
    <t xml:space="preserve">…………………………………………………………………………………………………………………                                                         pieczęć i podpis osoby/osób uprawnionej/ych  do reprezentowania Wykonawcy </t>
  </si>
  <si>
    <r>
      <t xml:space="preserve">FORMULARZ CENOWY - ZADANIE "C" - </t>
    </r>
    <r>
      <rPr>
        <sz val="11"/>
        <color theme="1"/>
        <rFont val="Arial"/>
        <family val="2"/>
        <charset val="238"/>
      </rPr>
      <t>Chełm</t>
    </r>
  </si>
  <si>
    <r>
      <t xml:space="preserve">Praca przy </t>
    </r>
    <r>
      <rPr>
        <b/>
        <sz val="11"/>
        <color theme="1"/>
        <rFont val="Arial"/>
        <family val="2"/>
        <charset val="238"/>
      </rPr>
      <t xml:space="preserve">monitorze </t>
    </r>
    <r>
      <rPr>
        <sz val="11"/>
        <color theme="1"/>
        <rFont val="Arial"/>
        <family val="2"/>
        <charset val="238"/>
      </rPr>
      <t>ekranowym</t>
    </r>
  </si>
  <si>
    <r>
      <t xml:space="preserve">prowadzenie </t>
    </r>
    <r>
      <rPr>
        <b/>
        <sz val="11"/>
        <color theme="1"/>
        <rFont val="Arial"/>
        <family val="2"/>
        <charset val="238"/>
      </rPr>
      <t>samochodu</t>
    </r>
    <r>
      <rPr>
        <sz val="11"/>
        <color theme="1"/>
        <rFont val="Arial"/>
        <family val="2"/>
        <charset val="238"/>
      </rPr>
      <t xml:space="preserve"> słuzbowego do 3,5 t</t>
    </r>
  </si>
  <si>
    <r>
      <t>niekorzystne warunki psychospołeczne -</t>
    </r>
    <r>
      <rPr>
        <b/>
        <sz val="11"/>
        <color theme="1"/>
        <rFont val="Arial"/>
        <family val="2"/>
        <charset val="238"/>
      </rPr>
      <t>odpowiedzialność</t>
    </r>
  </si>
  <si>
    <r>
      <t>niekorzystne warunki psychospołeczne -</t>
    </r>
    <r>
      <rPr>
        <b/>
        <sz val="11"/>
        <color theme="1"/>
        <rFont val="Arial"/>
        <family val="2"/>
        <charset val="238"/>
      </rPr>
      <t>ludzie</t>
    </r>
  </si>
  <si>
    <r>
      <t>Przenoszenie ciężarów -</t>
    </r>
    <r>
      <rPr>
        <b/>
        <sz val="11"/>
        <color theme="1"/>
        <rFont val="Arial"/>
        <family val="2"/>
        <charset val="238"/>
      </rPr>
      <t>ręczne</t>
    </r>
  </si>
  <si>
    <r>
      <rPr>
        <sz val="11"/>
        <color theme="1"/>
        <rFont val="Arial"/>
        <family val="2"/>
        <charset val="238"/>
      </rPr>
      <t xml:space="preserve">LUBLIN - WARTOŚĆ  </t>
    </r>
    <r>
      <rPr>
        <b/>
        <sz val="11"/>
        <color theme="1"/>
        <rFont val="Arial"/>
        <family val="2"/>
        <charset val="238"/>
      </rPr>
      <t>OGÓŁEM - Ldz.I + Ldz.II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</si>
</sst>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theme="1"/>
      <name val="Arial"/>
      <family val="2"/>
      <charset val="238"/>
    </font>
    <font>
      <b/>
      <sz val="12"/>
      <color theme="1"/>
      <name val="Arial"/>
      <family val="2"/>
      <charset val="238"/>
    </font>
    <font>
      <sz val="10"/>
      <color theme="1"/>
      <name val="Arial"/>
      <family val="2"/>
      <charset val="238"/>
    </font>
    <font>
      <sz val="11"/>
      <color theme="1"/>
      <name val="Arial"/>
      <family val="2"/>
      <charset val="238"/>
    </font>
    <font>
      <b/>
      <sz val="11"/>
      <color theme="1"/>
      <name val="Arial"/>
      <family val="2"/>
      <charset val="238"/>
    </font>
    <font>
      <i/>
      <sz val="9"/>
      <color theme="1"/>
      <name val="Arial"/>
      <family val="2"/>
      <charset val="238"/>
    </font>
    <font>
      <b/>
      <i/>
      <sz val="12"/>
      <color theme="1"/>
      <name val="Arial"/>
      <family val="2"/>
      <charset val="238"/>
    </font>
    <font>
      <sz val="9"/>
      <color theme="1"/>
      <name val="Arial"/>
      <family val="2"/>
      <charset val="238"/>
    </font>
    <font>
      <b/>
      <sz val="9"/>
      <color theme="1"/>
      <name val="Arial"/>
      <family val="2"/>
      <charset val="238"/>
    </font>
    <font>
      <i/>
      <sz val="11"/>
      <color theme="1"/>
      <name val="Arial"/>
      <family val="2"/>
      <charset val="238"/>
    </font>
    <font>
      <b/>
      <sz val="11"/>
      <color rgb="FFFF0000"/>
      <name val="Arial"/>
      <family val="2"/>
      <charset val="238"/>
    </font>
    <font>
      <b/>
      <sz val="14"/>
      <color theme="1"/>
      <name val="Arial"/>
      <family val="2"/>
      <charset val="238"/>
    </font>
    <font>
      <i/>
      <sz val="12"/>
      <color theme="1"/>
      <name val="Arial"/>
      <family val="2"/>
      <charset val="238"/>
    </font>
    <font>
      <i/>
      <sz val="14"/>
      <color theme="1"/>
      <name val="Arial"/>
      <family val="2"/>
      <charset val="238"/>
    </font>
    <font>
      <sz val="12"/>
      <color rgb="FFFF0000"/>
      <name val="Arial"/>
      <family val="2"/>
      <charset val="238"/>
    </font>
    <font>
      <b/>
      <sz val="12"/>
      <color rgb="FFFF0000"/>
      <name val="Arial"/>
      <family val="2"/>
      <charset val="238"/>
    </font>
    <font>
      <sz val="12"/>
      <name val="Arial"/>
      <family val="2"/>
      <charset val="238"/>
    </font>
    <font>
      <b/>
      <sz val="11"/>
      <name val="Arial"/>
      <family val="2"/>
      <charset val="238"/>
    </font>
    <font>
      <b/>
      <sz val="10"/>
      <color theme="1"/>
      <name val="Arial"/>
      <family val="2"/>
      <charset val="238"/>
    </font>
    <font>
      <i/>
      <sz val="10"/>
      <color theme="1"/>
      <name val="Arial"/>
      <family val="2"/>
      <charset val="238"/>
    </font>
    <font>
      <sz val="10"/>
      <color theme="0"/>
      <name val="Arial"/>
      <family val="2"/>
      <charset val="238"/>
    </font>
  </fonts>
  <fills count="26">
    <fill>
      <patternFill patternType="none"/>
    </fill>
    <fill>
      <patternFill patternType="gray125"/>
    </fill>
    <fill>
      <patternFill patternType="solid">
        <fgColor rgb="FFDAEEF3"/>
        <bgColor indexed="64"/>
      </patternFill>
    </fill>
    <fill>
      <patternFill patternType="solid">
        <fgColor rgb="FFD9D9D9"/>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6" tint="-0.249977111117893"/>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rgb="FF00B0F0"/>
        <bgColor indexed="64"/>
      </patternFill>
    </fill>
    <fill>
      <patternFill patternType="solid">
        <fgColor theme="6" tint="0.79998168889431442"/>
        <bgColor indexed="64"/>
      </patternFill>
    </fill>
    <fill>
      <patternFill patternType="solid">
        <fgColor theme="1" tint="0.34998626667073579"/>
        <bgColor indexed="64"/>
      </patternFill>
    </fill>
    <fill>
      <patternFill patternType="solid">
        <fgColor theme="8" tint="0.59999389629810485"/>
        <bgColor indexed="64"/>
      </patternFill>
    </fill>
    <fill>
      <patternFill patternType="solid">
        <fgColor theme="8"/>
        <bgColor indexed="64"/>
      </patternFill>
    </fill>
    <fill>
      <patternFill patternType="solid">
        <fgColor theme="0" tint="-0.249977111117893"/>
        <bgColor indexed="64"/>
      </patternFill>
    </fill>
  </fills>
  <borders count="20">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s>
  <cellStyleXfs count="1">
    <xf numFmtId="0" fontId="0" fillId="0" borderId="0"/>
  </cellStyleXfs>
  <cellXfs count="279">
    <xf numFmtId="0" fontId="0" fillId="0" borderId="0" xfId="0"/>
    <xf numFmtId="0" fontId="0" fillId="0" borderId="0" xfId="0" applyFont="1"/>
    <xf numFmtId="0" fontId="3" fillId="0" borderId="0" xfId="0" applyFont="1"/>
    <xf numFmtId="0" fontId="0" fillId="0" borderId="0" xfId="0" applyFont="1" applyAlignment="1">
      <alignment horizontal="center" vertical="center"/>
    </xf>
    <xf numFmtId="0" fontId="0" fillId="0" borderId="2" xfId="0" applyFont="1" applyBorder="1" applyAlignment="1">
      <alignment horizontal="center" vertical="center"/>
    </xf>
    <xf numFmtId="0" fontId="9" fillId="0" borderId="2" xfId="0" applyFont="1" applyBorder="1" applyAlignment="1">
      <alignment horizontal="center" vertical="center" wrapText="1"/>
    </xf>
    <xf numFmtId="0" fontId="4" fillId="8" borderId="2" xfId="0" applyFont="1" applyFill="1" applyBorder="1" applyAlignment="1">
      <alignment horizontal="center" vertical="center" wrapText="1"/>
    </xf>
    <xf numFmtId="0" fontId="1" fillId="8" borderId="2" xfId="0" applyFont="1" applyFill="1" applyBorder="1" applyAlignment="1">
      <alignment horizontal="center" vertical="center"/>
    </xf>
    <xf numFmtId="0" fontId="2" fillId="0" borderId="0" xfId="0" applyFont="1"/>
    <xf numFmtId="0" fontId="2" fillId="0" borderId="0" xfId="0" applyFont="1" applyAlignment="1">
      <alignment horizontal="center"/>
    </xf>
    <xf numFmtId="0" fontId="9" fillId="0" borderId="2" xfId="0" applyFont="1" applyBorder="1" applyAlignment="1">
      <alignment horizontal="center" vertical="center"/>
    </xf>
    <xf numFmtId="0" fontId="0" fillId="6" borderId="2" xfId="0" applyFont="1" applyFill="1" applyBorder="1" applyAlignment="1">
      <alignment horizontal="center" vertical="center"/>
    </xf>
    <xf numFmtId="0" fontId="3" fillId="6" borderId="2"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8" fillId="0" borderId="2" xfId="0" applyFont="1" applyFill="1" applyBorder="1" applyAlignment="1">
      <alignment vertical="center" wrapText="1"/>
    </xf>
    <xf numFmtId="0" fontId="4" fillId="10" borderId="2" xfId="0" applyFont="1" applyFill="1" applyBorder="1" applyAlignment="1">
      <alignment horizontal="center" vertical="center" wrapText="1"/>
    </xf>
    <xf numFmtId="0" fontId="1" fillId="10" borderId="2" xfId="0" applyFont="1" applyFill="1" applyBorder="1" applyAlignment="1">
      <alignment horizontal="center" vertical="center"/>
    </xf>
    <xf numFmtId="0" fontId="4" fillId="9" borderId="2" xfId="0" applyFont="1" applyFill="1" applyBorder="1" applyAlignment="1">
      <alignment horizontal="center" vertical="center" wrapText="1"/>
    </xf>
    <xf numFmtId="0" fontId="1" fillId="9" borderId="2" xfId="0" applyFont="1" applyFill="1" applyBorder="1" applyAlignment="1">
      <alignment horizontal="center" vertical="center"/>
    </xf>
    <xf numFmtId="0" fontId="7" fillId="4" borderId="6" xfId="0" applyFont="1" applyFill="1" applyBorder="1" applyAlignment="1">
      <alignment horizontal="center" vertical="center" wrapText="1"/>
    </xf>
    <xf numFmtId="0" fontId="3" fillId="0" borderId="0" xfId="0" applyFont="1" applyFill="1" applyAlignment="1">
      <alignment wrapText="1"/>
    </xf>
    <xf numFmtId="0" fontId="3" fillId="0" borderId="0" xfId="0" applyFont="1" applyFill="1" applyBorder="1" applyAlignment="1">
      <alignment wrapText="1"/>
    </xf>
    <xf numFmtId="0" fontId="11" fillId="0" borderId="0" xfId="0" applyFont="1" applyFill="1" applyBorder="1" applyAlignment="1">
      <alignment wrapText="1"/>
    </xf>
    <xf numFmtId="0" fontId="3" fillId="0" borderId="0" xfId="0" applyFont="1" applyAlignment="1">
      <alignment wrapText="1"/>
    </xf>
    <xf numFmtId="0" fontId="3" fillId="0" borderId="0" xfId="0" applyFont="1" applyAlignment="1">
      <alignment horizontal="center"/>
    </xf>
    <xf numFmtId="0" fontId="3" fillId="12" borderId="3" xfId="0" applyFont="1" applyFill="1" applyBorder="1" applyAlignment="1">
      <alignment horizontal="center"/>
    </xf>
    <xf numFmtId="0" fontId="11" fillId="12" borderId="3" xfId="0" applyFont="1" applyFill="1" applyBorder="1" applyAlignment="1">
      <alignment horizontal="center"/>
    </xf>
    <xf numFmtId="0" fontId="3" fillId="11" borderId="3" xfId="0" applyFont="1" applyFill="1" applyBorder="1" applyAlignment="1">
      <alignment horizontal="center"/>
    </xf>
    <xf numFmtId="0" fontId="3" fillId="11" borderId="4" xfId="0" applyFont="1" applyFill="1" applyBorder="1" applyAlignment="1">
      <alignment horizontal="center"/>
    </xf>
    <xf numFmtId="0" fontId="11" fillId="11" borderId="4" xfId="0" applyFont="1" applyFill="1" applyBorder="1" applyAlignment="1">
      <alignment horizontal="center"/>
    </xf>
    <xf numFmtId="0" fontId="3" fillId="12" borderId="4" xfId="0" applyFont="1" applyFill="1" applyBorder="1" applyAlignment="1">
      <alignment horizontal="center"/>
    </xf>
    <xf numFmtId="0" fontId="13" fillId="0" borderId="2" xfId="0" applyFont="1" applyBorder="1" applyAlignment="1">
      <alignment vertical="center" wrapText="1"/>
    </xf>
    <xf numFmtId="0" fontId="7" fillId="3" borderId="2" xfId="0" applyFont="1" applyFill="1" applyBorder="1" applyAlignment="1">
      <alignment horizontal="center" vertical="center" textRotation="90" wrapText="1"/>
    </xf>
    <xf numFmtId="0" fontId="8" fillId="13"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1" fillId="0" borderId="0" xfId="0" applyFont="1" applyAlignment="1">
      <alignment horizontal="center" vertical="center"/>
    </xf>
    <xf numFmtId="0" fontId="4" fillId="7" borderId="2"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Border="1" applyAlignment="1">
      <alignment horizontal="center" wrapText="1"/>
    </xf>
    <xf numFmtId="0" fontId="0" fillId="0" borderId="0" xfId="0" applyFont="1" applyAlignment="1">
      <alignment horizontal="center" vertical="center" wrapText="1"/>
    </xf>
    <xf numFmtId="0" fontId="0" fillId="14" borderId="0" xfId="0" applyFont="1" applyFill="1" applyBorder="1" applyAlignment="1">
      <alignment horizontal="center" vertical="center" wrapText="1"/>
    </xf>
    <xf numFmtId="0" fontId="5" fillId="0" borderId="2" xfId="0" applyFont="1" applyBorder="1" applyAlignment="1">
      <alignment horizontal="center" vertical="center" wrapText="1"/>
    </xf>
    <xf numFmtId="0" fontId="2" fillId="0" borderId="0" xfId="0" applyFont="1" applyBorder="1" applyAlignment="1">
      <alignment horizontal="center"/>
    </xf>
    <xf numFmtId="0" fontId="4" fillId="2" borderId="2"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0" fillId="0" borderId="0" xfId="0" applyFont="1" applyBorder="1" applyAlignment="1">
      <alignment horizontal="center" vertical="center" wrapText="1"/>
    </xf>
    <xf numFmtId="0" fontId="0" fillId="0" borderId="8" xfId="0" applyFont="1" applyBorder="1" applyAlignment="1">
      <alignment horizontal="center" vertical="center" wrapText="1"/>
    </xf>
    <xf numFmtId="0" fontId="1" fillId="0" borderId="0" xfId="0" applyFont="1" applyAlignment="1">
      <alignment horizontal="center" vertical="center"/>
    </xf>
    <xf numFmtId="0" fontId="0" fillId="8" borderId="0" xfId="0" applyFont="1" applyFill="1" applyBorder="1" applyAlignment="1">
      <alignment horizontal="center" vertical="center" wrapText="1"/>
    </xf>
    <xf numFmtId="0" fontId="4" fillId="15" borderId="2" xfId="0" applyFont="1" applyFill="1" applyBorder="1" applyAlignment="1">
      <alignment horizontal="center" vertical="center" wrapText="1"/>
    </xf>
    <xf numFmtId="0" fontId="4" fillId="15" borderId="9" xfId="0" applyFont="1" applyFill="1" applyBorder="1" applyAlignment="1">
      <alignment horizontal="center" vertical="center" wrapText="1"/>
    </xf>
    <xf numFmtId="0" fontId="4" fillId="15" borderId="10" xfId="0" applyFont="1" applyFill="1" applyBorder="1" applyAlignment="1">
      <alignment horizontal="center" vertical="center" wrapText="1"/>
    </xf>
    <xf numFmtId="0" fontId="1" fillId="15" borderId="2" xfId="0" applyFont="1" applyFill="1" applyBorder="1" applyAlignment="1">
      <alignment horizontal="center" vertical="center"/>
    </xf>
    <xf numFmtId="0" fontId="0" fillId="15" borderId="2" xfId="0" applyFont="1" applyFill="1" applyBorder="1" applyAlignment="1">
      <alignment horizontal="center" vertical="center"/>
    </xf>
    <xf numFmtId="0" fontId="10" fillId="9" borderId="2" xfId="0" applyFont="1" applyFill="1" applyBorder="1" applyAlignment="1">
      <alignment horizontal="center" vertical="center" wrapText="1"/>
    </xf>
    <xf numFmtId="0" fontId="15" fillId="9" borderId="2" xfId="0" applyFont="1" applyFill="1" applyBorder="1" applyAlignment="1">
      <alignment horizontal="center" vertical="center"/>
    </xf>
    <xf numFmtId="0" fontId="1" fillId="6" borderId="0" xfId="0" applyFont="1" applyFill="1" applyBorder="1" applyAlignment="1">
      <alignment horizontal="center" vertical="center" wrapText="1"/>
    </xf>
    <xf numFmtId="0" fontId="1" fillId="16" borderId="0" xfId="0" applyFont="1" applyFill="1" applyBorder="1" applyAlignment="1">
      <alignment horizontal="center" vertical="center" wrapText="1"/>
    </xf>
    <xf numFmtId="0" fontId="0" fillId="15" borderId="0" xfId="0" applyFont="1" applyFill="1" applyBorder="1" applyAlignment="1">
      <alignment horizontal="center" vertical="center" wrapText="1"/>
    </xf>
    <xf numFmtId="0" fontId="2" fillId="15" borderId="0" xfId="0" applyFont="1" applyFill="1"/>
    <xf numFmtId="0" fontId="3" fillId="15" borderId="0" xfId="0" applyFont="1" applyFill="1"/>
    <xf numFmtId="0" fontId="14" fillId="0" borderId="0" xfId="0" applyFont="1" applyBorder="1" applyAlignment="1">
      <alignment horizontal="center" vertical="center" wrapText="1"/>
    </xf>
    <xf numFmtId="0" fontId="14" fillId="0" borderId="8" xfId="0" applyFont="1" applyBorder="1" applyAlignment="1">
      <alignment horizontal="center" vertical="center" wrapText="1"/>
    </xf>
    <xf numFmtId="0" fontId="9" fillId="17" borderId="2" xfId="0" applyFont="1" applyFill="1" applyBorder="1" applyAlignment="1">
      <alignment horizontal="center" vertical="center" wrapText="1"/>
    </xf>
    <xf numFmtId="0" fontId="4" fillId="17" borderId="2" xfId="0" applyFont="1" applyFill="1" applyBorder="1" applyAlignment="1">
      <alignment horizontal="center" vertical="center" wrapText="1"/>
    </xf>
    <xf numFmtId="0" fontId="0" fillId="17" borderId="2" xfId="0" applyFont="1" applyFill="1" applyBorder="1" applyAlignment="1">
      <alignment horizontal="center" vertical="center"/>
    </xf>
    <xf numFmtId="0" fontId="0" fillId="17" borderId="0" xfId="0" applyFont="1" applyFill="1" applyAlignment="1">
      <alignment horizontal="center" vertical="center" wrapText="1"/>
    </xf>
    <xf numFmtId="0" fontId="2" fillId="17" borderId="0" xfId="0" applyFont="1" applyFill="1"/>
    <xf numFmtId="0" fontId="3" fillId="17" borderId="0" xfId="0" applyFont="1" applyFill="1"/>
    <xf numFmtId="0" fontId="3" fillId="17" borderId="3" xfId="0" applyFont="1" applyFill="1" applyBorder="1" applyAlignment="1">
      <alignment horizontal="center"/>
    </xf>
    <xf numFmtId="0" fontId="3" fillId="17" borderId="0" xfId="0" applyFont="1" applyFill="1" applyBorder="1" applyAlignment="1">
      <alignment wrapText="1"/>
    </xf>
    <xf numFmtId="0" fontId="3" fillId="17" borderId="4" xfId="0" applyFont="1" applyFill="1" applyBorder="1" applyAlignment="1">
      <alignment horizontal="center"/>
    </xf>
    <xf numFmtId="0" fontId="3" fillId="17" borderId="0" xfId="0" applyFont="1" applyFill="1" applyAlignment="1">
      <alignment wrapText="1"/>
    </xf>
    <xf numFmtId="0" fontId="0" fillId="15" borderId="0" xfId="0" applyFont="1" applyFill="1"/>
    <xf numFmtId="0" fontId="0" fillId="14" borderId="0" xfId="0" applyFont="1" applyFill="1"/>
    <xf numFmtId="0" fontId="0" fillId="4" borderId="15" xfId="0" applyFont="1" applyFill="1" applyBorder="1" applyAlignment="1">
      <alignment horizontal="center" vertical="center"/>
    </xf>
    <xf numFmtId="0" fontId="2" fillId="0" borderId="0" xfId="0" applyFont="1" applyFill="1"/>
    <xf numFmtId="0" fontId="18" fillId="18"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0" fillId="4" borderId="17" xfId="0" applyFont="1" applyFill="1" applyBorder="1" applyAlignment="1">
      <alignment horizontal="center" vertical="center"/>
    </xf>
    <xf numFmtId="0" fontId="0" fillId="0" borderId="18" xfId="0" applyFont="1" applyBorder="1" applyAlignment="1">
      <alignment horizontal="center" vertical="center"/>
    </xf>
    <xf numFmtId="0" fontId="4" fillId="5" borderId="2" xfId="0" applyFont="1" applyFill="1" applyBorder="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0" fillId="0" borderId="0" xfId="0" applyFont="1" applyFill="1"/>
    <xf numFmtId="0" fontId="0" fillId="0" borderId="0" xfId="0" applyFont="1" applyFill="1" applyAlignment="1">
      <alignment horizontal="center" vertical="center"/>
    </xf>
    <xf numFmtId="0" fontId="0" fillId="0" borderId="2" xfId="0" applyFont="1" applyBorder="1"/>
    <xf numFmtId="0" fontId="0" fillId="0" borderId="2" xfId="0" applyFont="1" applyBorder="1" applyAlignment="1">
      <alignment horizontal="center"/>
    </xf>
    <xf numFmtId="0" fontId="4" fillId="0" borderId="2" xfId="0" applyFont="1" applyFill="1" applyBorder="1" applyAlignment="1">
      <alignment vertical="center" wrapText="1"/>
    </xf>
    <xf numFmtId="0" fontId="2" fillId="0" borderId="2" xfId="0" applyFont="1" applyFill="1" applyBorder="1"/>
    <xf numFmtId="0" fontId="0" fillId="6" borderId="2" xfId="0" applyFont="1" applyFill="1" applyBorder="1" applyAlignment="1">
      <alignment horizontal="center"/>
    </xf>
    <xf numFmtId="0" fontId="4" fillId="18" borderId="2" xfId="0" applyFont="1" applyFill="1" applyBorder="1" applyAlignment="1">
      <alignment horizontal="center" vertical="center" wrapText="1"/>
    </xf>
    <xf numFmtId="0" fontId="1" fillId="5" borderId="0" xfId="0" applyFont="1" applyFill="1" applyBorder="1" applyAlignment="1">
      <alignment vertical="center" wrapText="1"/>
    </xf>
    <xf numFmtId="0" fontId="4" fillId="0" borderId="0" xfId="0" applyFont="1" applyFill="1" applyBorder="1" applyAlignment="1">
      <alignment vertical="center" wrapText="1"/>
    </xf>
    <xf numFmtId="0" fontId="1" fillId="0" borderId="0" xfId="0" applyFont="1" applyFill="1" applyBorder="1" applyAlignment="1">
      <alignment vertical="center" wrapText="1"/>
    </xf>
    <xf numFmtId="0" fontId="1" fillId="0" borderId="2" xfId="0" applyFont="1" applyBorder="1" applyAlignment="1">
      <alignment vertical="center"/>
    </xf>
    <xf numFmtId="0" fontId="1" fillId="0" borderId="0" xfId="0" applyFont="1" applyFill="1" applyBorder="1" applyAlignment="1">
      <alignment vertical="center"/>
    </xf>
    <xf numFmtId="0" fontId="0" fillId="0" borderId="2" xfId="0" applyFont="1" applyFill="1" applyBorder="1" applyAlignment="1">
      <alignment horizontal="center" vertical="center"/>
    </xf>
    <xf numFmtId="0" fontId="4" fillId="0" borderId="0" xfId="0" applyFont="1" applyFill="1" applyBorder="1" applyAlignment="1">
      <alignment horizontal="center" vertical="center" wrapText="1"/>
    </xf>
    <xf numFmtId="0" fontId="0" fillId="0" borderId="0" xfId="0" applyFont="1" applyBorder="1" applyAlignment="1">
      <alignment vertical="center" wrapText="1"/>
    </xf>
    <xf numFmtId="0" fontId="2" fillId="3" borderId="2" xfId="0" applyFont="1" applyFill="1" applyBorder="1" applyAlignment="1">
      <alignment horizontal="center" vertical="center" textRotation="90" wrapText="1"/>
    </xf>
    <xf numFmtId="0" fontId="0" fillId="5" borderId="2" xfId="0" applyFont="1" applyFill="1" applyBorder="1"/>
    <xf numFmtId="0" fontId="4" fillId="0" borderId="6" xfId="0" applyFont="1" applyFill="1" applyBorder="1" applyAlignment="1">
      <alignment horizontal="center" vertical="center" wrapText="1"/>
    </xf>
    <xf numFmtId="0" fontId="0" fillId="0" borderId="0" xfId="0" applyFont="1" applyFill="1" applyBorder="1"/>
    <xf numFmtId="0" fontId="0" fillId="19" borderId="2" xfId="0" applyFont="1" applyFill="1" applyBorder="1"/>
    <xf numFmtId="0" fontId="0" fillId="14" borderId="2" xfId="0" applyFont="1" applyFill="1" applyBorder="1"/>
    <xf numFmtId="0" fontId="0" fillId="20" borderId="2" xfId="0" applyFont="1" applyFill="1" applyBorder="1"/>
    <xf numFmtId="0" fontId="3" fillId="0" borderId="2" xfId="0" applyFont="1" applyBorder="1"/>
    <xf numFmtId="0" fontId="3" fillId="20" borderId="2" xfId="0" applyFont="1" applyFill="1" applyBorder="1"/>
    <xf numFmtId="0" fontId="3" fillId="0" borderId="0" xfId="0" applyFont="1" applyAlignment="1">
      <alignment horizontal="center" vertical="center"/>
    </xf>
    <xf numFmtId="0" fontId="4" fillId="0" borderId="0" xfId="0" applyFont="1" applyAlignment="1">
      <alignment horizontal="center" vertical="center"/>
    </xf>
    <xf numFmtId="0" fontId="2" fillId="19" borderId="0" xfId="0" applyFont="1" applyFill="1"/>
    <xf numFmtId="0" fontId="2" fillId="10" borderId="0" xfId="0" applyFont="1" applyFill="1"/>
    <xf numFmtId="0" fontId="18" fillId="0" borderId="0" xfId="0" applyFont="1"/>
    <xf numFmtId="0" fontId="2" fillId="19" borderId="2" xfId="0" applyFont="1" applyFill="1" applyBorder="1"/>
    <xf numFmtId="0" fontId="2" fillId="14" borderId="2" xfId="0" applyFont="1" applyFill="1" applyBorder="1"/>
    <xf numFmtId="0" fontId="18" fillId="0" borderId="0" xfId="0" applyFont="1" applyFill="1" applyBorder="1"/>
    <xf numFmtId="0" fontId="2" fillId="10" borderId="2" xfId="0" applyFont="1" applyFill="1" applyBorder="1"/>
    <xf numFmtId="0" fontId="18" fillId="0" borderId="2" xfId="0" applyFont="1" applyBorder="1"/>
    <xf numFmtId="0" fontId="2" fillId="0" borderId="2" xfId="0" applyFont="1" applyBorder="1"/>
    <xf numFmtId="0" fontId="2" fillId="0" borderId="0" xfId="0" applyFont="1" applyBorder="1"/>
    <xf numFmtId="0" fontId="2" fillId="0" borderId="0" xfId="0" applyFont="1" applyFill="1" applyBorder="1"/>
    <xf numFmtId="0" fontId="2" fillId="20" borderId="2" xfId="0" applyFont="1" applyFill="1" applyBorder="1"/>
    <xf numFmtId="0" fontId="18" fillId="0" borderId="0" xfId="0" applyFont="1" applyBorder="1"/>
    <xf numFmtId="0" fontId="2" fillId="21" borderId="0" xfId="0" applyFont="1" applyFill="1"/>
    <xf numFmtId="0" fontId="2" fillId="22" borderId="0" xfId="0" applyFont="1" applyFill="1"/>
    <xf numFmtId="0" fontId="2" fillId="22" borderId="2" xfId="0" applyFont="1" applyFill="1" applyBorder="1"/>
    <xf numFmtId="0" fontId="2" fillId="22" borderId="0" xfId="0" applyFont="1" applyFill="1" applyBorder="1"/>
    <xf numFmtId="0" fontId="20" fillId="22" borderId="0" xfId="0" applyFont="1" applyFill="1"/>
    <xf numFmtId="0" fontId="2" fillId="23" borderId="2" xfId="0" applyFont="1" applyFill="1" applyBorder="1"/>
    <xf numFmtId="0" fontId="18" fillId="0" borderId="0" xfId="0" applyFont="1" applyFill="1"/>
    <xf numFmtId="0" fontId="20" fillId="0" borderId="0" xfId="0" applyFont="1" applyFill="1"/>
    <xf numFmtId="0" fontId="2" fillId="7" borderId="0" xfId="0" applyFont="1" applyFill="1"/>
    <xf numFmtId="0" fontId="2" fillId="24" borderId="0" xfId="0" applyFont="1" applyFill="1"/>
    <xf numFmtId="0" fontId="1" fillId="21" borderId="0" xfId="0" applyFont="1" applyFill="1"/>
    <xf numFmtId="0" fontId="1" fillId="7" borderId="0" xfId="0" applyFont="1" applyFill="1"/>
    <xf numFmtId="0" fontId="4" fillId="25"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18" borderId="2" xfId="0" applyFont="1" applyFill="1" applyBorder="1" applyAlignment="1">
      <alignment horizontal="center" vertical="center" wrapText="1"/>
    </xf>
    <xf numFmtId="0" fontId="2" fillId="0" borderId="8" xfId="0" applyFont="1" applyBorder="1" applyAlignment="1">
      <alignment horizontal="left" wrapText="1"/>
    </xf>
    <xf numFmtId="0" fontId="2" fillId="0" borderId="0" xfId="0" applyFont="1" applyAlignment="1">
      <alignment horizontal="left" wrapText="1"/>
    </xf>
    <xf numFmtId="0" fontId="9" fillId="15" borderId="3" xfId="0" applyFont="1" applyFill="1" applyBorder="1" applyAlignment="1">
      <alignment horizontal="center" vertical="center" wrapText="1"/>
    </xf>
    <xf numFmtId="0" fontId="5" fillId="15" borderId="5" xfId="0" applyFont="1" applyFill="1" applyBorder="1" applyAlignment="1">
      <alignment horizontal="center" vertical="center" wrapText="1"/>
    </xf>
    <xf numFmtId="0" fontId="5" fillId="15" borderId="4" xfId="0" applyFont="1" applyFill="1" applyBorder="1" applyAlignment="1">
      <alignment horizontal="center" vertical="center" wrapText="1"/>
    </xf>
    <xf numFmtId="0" fontId="0" fillId="0" borderId="9" xfId="0" applyFont="1" applyBorder="1" applyAlignment="1">
      <alignment horizontal="center" wrapText="1"/>
    </xf>
    <xf numFmtId="0" fontId="0" fillId="0" borderId="10" xfId="0" applyFont="1" applyBorder="1" applyAlignment="1">
      <alignment horizontal="center" wrapText="1"/>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8"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1" xfId="0" applyFont="1" applyBorder="1" applyAlignment="1">
      <alignment horizontal="center"/>
    </xf>
    <xf numFmtId="0" fontId="0" fillId="0" borderId="12" xfId="0" applyFont="1" applyBorder="1" applyAlignment="1">
      <alignment horizontal="center"/>
    </xf>
    <xf numFmtId="0" fontId="12" fillId="0" borderId="2" xfId="0" applyFont="1" applyBorder="1" applyAlignment="1">
      <alignment horizontal="left"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4" xfId="0" applyFont="1" applyBorder="1" applyAlignment="1">
      <alignment horizontal="center" vertical="center" wrapText="1"/>
    </xf>
    <xf numFmtId="0" fontId="4" fillId="5"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17" fillId="5"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17" borderId="2" xfId="0" applyFont="1" applyFill="1" applyBorder="1" applyAlignment="1">
      <alignment vertical="center" wrapText="1"/>
    </xf>
    <xf numFmtId="0" fontId="4" fillId="7" borderId="2" xfId="0" applyFont="1" applyFill="1" applyBorder="1" applyAlignment="1">
      <alignment horizontal="center" vertical="center" wrapText="1"/>
    </xf>
    <xf numFmtId="0" fontId="6" fillId="0" borderId="0" xfId="0" applyFont="1" applyAlignment="1">
      <alignment horizontal="center" vertical="center"/>
    </xf>
    <xf numFmtId="0" fontId="1" fillId="0" borderId="0" xfId="0" applyFont="1" applyAlignment="1">
      <alignment horizontal="center" vertical="center"/>
    </xf>
    <xf numFmtId="0" fontId="1" fillId="0" borderId="0" xfId="0" applyFont="1" applyBorder="1" applyAlignment="1">
      <alignment horizontal="center"/>
    </xf>
    <xf numFmtId="0" fontId="0" fillId="4" borderId="2"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2" fillId="0" borderId="0" xfId="0" applyFont="1" applyBorder="1" applyAlignment="1">
      <alignment horizontal="left" wrapText="1"/>
    </xf>
    <xf numFmtId="0" fontId="2" fillId="0" borderId="8" xfId="0" applyFont="1" applyBorder="1" applyAlignment="1">
      <alignment horizontal="center" wrapText="1"/>
    </xf>
    <xf numFmtId="0" fontId="2" fillId="0" borderId="0" xfId="0" applyFont="1" applyAlignment="1">
      <alignment horizontal="center" wrapText="1"/>
    </xf>
    <xf numFmtId="0" fontId="2" fillId="0" borderId="8" xfId="0" applyFont="1" applyBorder="1" applyAlignment="1">
      <alignment horizontal="center"/>
    </xf>
    <xf numFmtId="0" fontId="2" fillId="0" borderId="0" xfId="0" applyFont="1" applyBorder="1" applyAlignment="1">
      <alignment horizontal="center"/>
    </xf>
    <xf numFmtId="0" fontId="5" fillId="0" borderId="2"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0" xfId="0" applyFont="1" applyBorder="1" applyAlignment="1">
      <alignment horizontal="center" vertical="center" wrapText="1"/>
    </xf>
    <xf numFmtId="0" fontId="1" fillId="5" borderId="0" xfId="0" applyFont="1" applyFill="1" applyBorder="1" applyAlignment="1">
      <alignment horizontal="right" vertical="center" wrapText="1"/>
    </xf>
    <xf numFmtId="0" fontId="1" fillId="5" borderId="14" xfId="0" applyFont="1" applyFill="1" applyBorder="1" applyAlignment="1">
      <alignment horizontal="right" vertical="center" wrapText="1"/>
    </xf>
    <xf numFmtId="0" fontId="4" fillId="18" borderId="3" xfId="0" applyFont="1" applyFill="1" applyBorder="1" applyAlignment="1">
      <alignment horizontal="left" vertical="center" wrapText="1"/>
    </xf>
    <xf numFmtId="0" fontId="4" fillId="18" borderId="5" xfId="0" applyFont="1" applyFill="1" applyBorder="1" applyAlignment="1">
      <alignment horizontal="left" vertical="center" wrapText="1"/>
    </xf>
    <xf numFmtId="0" fontId="4" fillId="18" borderId="4" xfId="0" applyFont="1" applyFill="1" applyBorder="1" applyAlignment="1">
      <alignment horizontal="left" vertical="center" wrapText="1"/>
    </xf>
    <xf numFmtId="0" fontId="1" fillId="5" borderId="16" xfId="0" applyFont="1" applyFill="1" applyBorder="1" applyAlignment="1">
      <alignment horizontal="right" vertical="center" wrapText="1"/>
    </xf>
    <xf numFmtId="0" fontId="1" fillId="0" borderId="3" xfId="0" applyFont="1" applyBorder="1" applyAlignment="1">
      <alignment horizontal="right"/>
    </xf>
    <xf numFmtId="0" fontId="1" fillId="0" borderId="5" xfId="0" applyFont="1" applyBorder="1" applyAlignment="1">
      <alignment horizontal="right"/>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 fillId="0" borderId="0" xfId="0" applyFont="1" applyBorder="1" applyAlignment="1">
      <alignment horizontal="center" vertical="center" wrapText="1"/>
    </xf>
    <xf numFmtId="0" fontId="4" fillId="18" borderId="3" xfId="0" applyFont="1" applyFill="1" applyBorder="1" applyAlignment="1">
      <alignment horizontal="center" vertical="center" wrapText="1"/>
    </xf>
    <xf numFmtId="0" fontId="4" fillId="18" borderId="5" xfId="0" applyFont="1" applyFill="1" applyBorder="1" applyAlignment="1">
      <alignment horizontal="center" vertical="center" wrapText="1"/>
    </xf>
    <xf numFmtId="0" fontId="4" fillId="18" borderId="4"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 fillId="0" borderId="2" xfId="0" applyFont="1" applyBorder="1" applyAlignment="1">
      <alignment horizontal="center" vertical="center" wrapText="1"/>
    </xf>
    <xf numFmtId="0" fontId="3" fillId="6" borderId="3"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4" fillId="18" borderId="2" xfId="0" applyFont="1" applyFill="1" applyBorder="1" applyAlignment="1">
      <alignment horizontal="center" vertical="center" wrapText="1"/>
    </xf>
    <xf numFmtId="0" fontId="1" fillId="0" borderId="3" xfId="0" applyFont="1" applyBorder="1" applyAlignment="1">
      <alignment horizontal="right" vertical="center"/>
    </xf>
    <xf numFmtId="0" fontId="1" fillId="0" borderId="5" xfId="0" applyFont="1" applyBorder="1" applyAlignment="1">
      <alignment horizontal="right" vertical="center"/>
    </xf>
    <xf numFmtId="0" fontId="1" fillId="0" borderId="4" xfId="0" applyFont="1" applyBorder="1" applyAlignment="1">
      <alignment horizontal="right" vertical="center"/>
    </xf>
    <xf numFmtId="0" fontId="1" fillId="5" borderId="13" xfId="0" applyFont="1" applyFill="1" applyBorder="1" applyAlignment="1">
      <alignment horizontal="right" vertical="center" wrapText="1"/>
    </xf>
    <xf numFmtId="0" fontId="1" fillId="5" borderId="10" xfId="0" applyFont="1" applyFill="1" applyBorder="1" applyAlignment="1">
      <alignment horizontal="right" vertical="center" wrapText="1"/>
    </xf>
    <xf numFmtId="0" fontId="4" fillId="0" borderId="1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0" fillId="0" borderId="2" xfId="0" applyFont="1" applyBorder="1" applyAlignment="1">
      <alignment horizontal="center"/>
    </xf>
    <xf numFmtId="0" fontId="1" fillId="5" borderId="5" xfId="0" applyFont="1" applyFill="1" applyBorder="1" applyAlignment="1">
      <alignment horizontal="right" vertical="center" wrapText="1"/>
    </xf>
    <xf numFmtId="0" fontId="1" fillId="5" borderId="4" xfId="0" applyFont="1" applyFill="1" applyBorder="1" applyAlignment="1">
      <alignment horizontal="right" vertical="center" wrapText="1"/>
    </xf>
    <xf numFmtId="0" fontId="1" fillId="0" borderId="2" xfId="0" applyFont="1" applyBorder="1" applyAlignment="1">
      <alignment horizontal="right" vertical="center"/>
    </xf>
    <xf numFmtId="0" fontId="0" fillId="0" borderId="2" xfId="0" applyFont="1" applyBorder="1" applyAlignment="1">
      <alignment horizontal="center" wrapText="1"/>
    </xf>
    <xf numFmtId="0" fontId="9" fillId="0" borderId="2" xfId="0" applyFont="1" applyBorder="1" applyAlignment="1">
      <alignment horizontal="left" vertical="center" wrapText="1"/>
    </xf>
    <xf numFmtId="0" fontId="19" fillId="0" borderId="2" xfId="0" applyFont="1" applyBorder="1" applyAlignment="1">
      <alignment horizontal="center" vertical="center" wrapText="1"/>
    </xf>
    <xf numFmtId="0" fontId="18" fillId="0" borderId="6"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3" fillId="0" borderId="0" xfId="0" applyFont="1" applyFill="1"/>
    <xf numFmtId="0" fontId="4" fillId="0" borderId="0" xfId="0" applyFont="1" applyAlignment="1">
      <alignment horizontal="center" vertical="center"/>
    </xf>
    <xf numFmtId="0" fontId="4" fillId="0" borderId="0" xfId="0" applyFont="1" applyBorder="1" applyAlignment="1">
      <alignment horizontal="center"/>
    </xf>
    <xf numFmtId="0" fontId="3" fillId="4" borderId="2"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2" xfId="0" applyFont="1" applyBorder="1" applyAlignment="1">
      <alignment horizontal="center" vertical="center" wrapText="1"/>
    </xf>
    <xf numFmtId="0" fontId="3" fillId="3" borderId="2" xfId="0" applyFont="1" applyFill="1" applyBorder="1" applyAlignment="1">
      <alignment horizontal="center" vertical="center" textRotation="90" wrapText="1"/>
    </xf>
    <xf numFmtId="0" fontId="4" fillId="0" borderId="7" xfId="0" applyFont="1" applyFill="1" applyBorder="1" applyAlignment="1">
      <alignment horizontal="center" vertical="center" wrapText="1"/>
    </xf>
    <xf numFmtId="0" fontId="3" fillId="6" borderId="2" xfId="0" applyFont="1" applyFill="1" applyBorder="1" applyAlignment="1">
      <alignment horizontal="center" vertical="center"/>
    </xf>
    <xf numFmtId="0" fontId="4" fillId="6" borderId="7" xfId="0" applyFont="1" applyFill="1" applyBorder="1" applyAlignment="1">
      <alignment horizontal="center" vertical="center" wrapText="1"/>
    </xf>
    <xf numFmtId="0" fontId="9" fillId="0" borderId="2" xfId="0" applyFont="1" applyBorder="1" applyAlignment="1">
      <alignment horizontal="center" vertical="center" wrapText="1"/>
    </xf>
    <xf numFmtId="0" fontId="3" fillId="0" borderId="2" xfId="0" applyFont="1" applyBorder="1" applyAlignment="1">
      <alignment horizontal="center" vertical="center"/>
    </xf>
    <xf numFmtId="0" fontId="4" fillId="10" borderId="2" xfId="0" applyFont="1" applyFill="1" applyBorder="1" applyAlignment="1">
      <alignment horizontal="center" vertical="center"/>
    </xf>
    <xf numFmtId="0" fontId="4" fillId="8" borderId="2" xfId="0" applyFont="1" applyFill="1" applyBorder="1" applyAlignment="1">
      <alignment horizontal="center" vertical="center"/>
    </xf>
    <xf numFmtId="0" fontId="4" fillId="0" borderId="2" xfId="0" applyFont="1" applyBorder="1" applyAlignment="1">
      <alignment horizontal="center" vertical="center"/>
    </xf>
    <xf numFmtId="0" fontId="9" fillId="0" borderId="2" xfId="0" applyFont="1" applyFill="1" applyBorder="1" applyAlignment="1">
      <alignment horizontal="center" vertical="center" wrapText="1"/>
    </xf>
    <xf numFmtId="0" fontId="3" fillId="0" borderId="9" xfId="0" applyFont="1" applyBorder="1" applyAlignment="1">
      <alignment horizontal="center" wrapText="1"/>
    </xf>
    <xf numFmtId="0" fontId="3" fillId="0" borderId="10" xfId="0" applyFont="1" applyBorder="1" applyAlignment="1">
      <alignment horizont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2" xfId="0" applyFont="1" applyBorder="1" applyAlignment="1">
      <alignment vertical="center" wrapText="1"/>
    </xf>
    <xf numFmtId="0" fontId="3" fillId="0" borderId="11" xfId="0" applyFont="1" applyBorder="1" applyAlignment="1">
      <alignment horizontal="center"/>
    </xf>
    <xf numFmtId="0" fontId="3" fillId="0" borderId="12" xfId="0" applyFont="1" applyBorder="1" applyAlignment="1">
      <alignment horizontal="center"/>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9" fillId="0" borderId="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4" fillId="5" borderId="0" xfId="0" applyFont="1" applyFill="1" applyBorder="1" applyAlignment="1">
      <alignment horizontal="right" vertical="center" wrapText="1"/>
    </xf>
    <xf numFmtId="0" fontId="4" fillId="5" borderId="14" xfId="0" applyFont="1" applyFill="1" applyBorder="1" applyAlignment="1">
      <alignment horizontal="right" vertical="center" wrapText="1"/>
    </xf>
    <xf numFmtId="0" fontId="3" fillId="4" borderId="19" xfId="0" applyFont="1" applyFill="1" applyBorder="1" applyAlignment="1">
      <alignment horizontal="center" vertical="center"/>
    </xf>
    <xf numFmtId="0" fontId="4" fillId="18" borderId="6"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2" xfId="0" applyFont="1" applyFill="1" applyBorder="1" applyAlignment="1">
      <alignment vertical="center" wrapText="1"/>
    </xf>
    <xf numFmtId="0" fontId="4" fillId="0" borderId="0" xfId="0" applyFont="1" applyBorder="1" applyAlignment="1"/>
    <xf numFmtId="0" fontId="4" fillId="0" borderId="3" xfId="0" applyFont="1" applyBorder="1" applyAlignment="1">
      <alignment horizontal="center"/>
    </xf>
    <xf numFmtId="0" fontId="4" fillId="0" borderId="5" xfId="0" applyFont="1" applyBorder="1" applyAlignment="1">
      <alignment horizontal="center"/>
    </xf>
    <xf numFmtId="0" fontId="4" fillId="0" borderId="4" xfId="0" applyFont="1" applyBorder="1" applyAlignment="1">
      <alignment horizontal="center"/>
    </xf>
    <xf numFmtId="0" fontId="4" fillId="0" borderId="2" xfId="0" applyFont="1" applyBorder="1" applyAlignment="1"/>
    <xf numFmtId="0" fontId="3" fillId="0" borderId="0" xfId="0" applyFont="1" applyBorder="1"/>
    <xf numFmtId="0" fontId="3" fillId="0" borderId="0" xfId="0"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M50"/>
  <sheetViews>
    <sheetView topLeftCell="A28" zoomScale="73" zoomScaleNormal="73" workbookViewId="0">
      <selection activeCell="AC49" sqref="AC49"/>
    </sheetView>
  </sheetViews>
  <sheetFormatPr defaultColWidth="8.77734375" defaultRowHeight="15.75" x14ac:dyDescent="0.2"/>
  <cols>
    <col min="1" max="1" width="8.77734375" style="1"/>
    <col min="2" max="2" width="5" style="1" customWidth="1"/>
    <col min="3" max="3" width="4.6640625" style="1" customWidth="1"/>
    <col min="4" max="4" width="8.77734375" style="1"/>
    <col min="5" max="5" width="6.88671875" style="1" customWidth="1"/>
    <col min="6" max="8" width="8.77734375" style="1"/>
    <col min="9" max="9" width="4.77734375" style="1" customWidth="1"/>
    <col min="10" max="10" width="1.109375" style="1" hidden="1" customWidth="1"/>
    <col min="11" max="11" width="8.88671875" style="1" hidden="1" customWidth="1"/>
    <col min="12" max="12" width="7.33203125" style="1" hidden="1" customWidth="1"/>
    <col min="13" max="13" width="8.88671875" style="1" hidden="1" customWidth="1"/>
    <col min="14" max="14" width="5.44140625" style="1" customWidth="1"/>
    <col min="15" max="16" width="5.44140625" style="3" customWidth="1"/>
    <col min="17" max="17" width="6.44140625" style="3" customWidth="1"/>
    <col min="18" max="18" width="5.21875" style="3" customWidth="1"/>
    <col min="19" max="19" width="4.21875" style="3" customWidth="1"/>
    <col min="20" max="20" width="3.6640625" style="3" customWidth="1"/>
    <col min="21" max="21" width="5.77734375" style="3" customWidth="1"/>
    <col min="22" max="24" width="7.77734375" style="51" customWidth="1"/>
    <col min="25" max="25" width="9.21875" style="3" customWidth="1"/>
    <col min="26" max="27" width="21.77734375" style="42" customWidth="1"/>
    <col min="28" max="28" width="11.33203125" style="8" customWidth="1"/>
    <col min="29" max="31" width="8.77734375" style="8"/>
    <col min="32" max="34" width="8.77734375" style="2"/>
    <col min="35" max="35" width="8.77734375" style="25"/>
    <col min="36" max="36" width="35.21875" style="21" customWidth="1"/>
    <col min="37" max="37" width="8.77734375" style="25"/>
    <col min="38" max="38" width="29" style="24" customWidth="1"/>
    <col min="39" max="39" width="8.77734375" style="2"/>
    <col min="40" max="16384" width="8.77734375" style="1"/>
  </cols>
  <sheetData>
    <row r="2" spans="1:38" ht="51.6" customHeight="1" x14ac:dyDescent="0.2">
      <c r="C2" s="175" t="s">
        <v>17</v>
      </c>
      <c r="D2" s="176"/>
      <c r="E2" s="176"/>
      <c r="F2" s="176"/>
      <c r="G2" s="176"/>
      <c r="H2" s="176"/>
      <c r="I2" s="176"/>
      <c r="J2" s="176"/>
      <c r="K2" s="176"/>
      <c r="L2" s="176"/>
      <c r="M2" s="176"/>
      <c r="N2" s="176"/>
      <c r="O2" s="176"/>
      <c r="P2" s="176"/>
      <c r="Q2" s="176"/>
      <c r="R2" s="176"/>
      <c r="S2" s="176"/>
      <c r="T2" s="176"/>
      <c r="U2" s="176"/>
      <c r="V2" s="176"/>
      <c r="W2" s="176"/>
      <c r="X2" s="176"/>
      <c r="Y2" s="176"/>
      <c r="Z2" s="40"/>
      <c r="AA2" s="40"/>
    </row>
    <row r="3" spans="1:38" ht="13.5" customHeight="1" x14ac:dyDescent="0.25">
      <c r="C3" s="177" t="s">
        <v>18</v>
      </c>
      <c r="D3" s="177"/>
      <c r="E3" s="177"/>
      <c r="F3" s="177"/>
      <c r="G3" s="177"/>
      <c r="H3" s="177"/>
      <c r="I3" s="177"/>
      <c r="J3" s="177"/>
      <c r="K3" s="177"/>
      <c r="L3" s="177"/>
      <c r="M3" s="177"/>
      <c r="N3" s="177"/>
      <c r="O3" s="177"/>
      <c r="P3" s="177"/>
      <c r="Q3" s="177"/>
      <c r="R3" s="177"/>
      <c r="S3" s="177"/>
      <c r="T3" s="177"/>
      <c r="U3" s="177"/>
      <c r="V3" s="177"/>
      <c r="W3" s="177"/>
      <c r="X3" s="177"/>
      <c r="Y3" s="177"/>
      <c r="Z3" s="41"/>
      <c r="AA3" s="41"/>
    </row>
    <row r="4" spans="1:38" ht="44.25" customHeight="1" x14ac:dyDescent="0.2">
      <c r="C4" s="178" t="s">
        <v>2</v>
      </c>
      <c r="D4" s="179" t="s">
        <v>0</v>
      </c>
      <c r="E4" s="179"/>
      <c r="F4" s="179" t="s">
        <v>1</v>
      </c>
      <c r="G4" s="179"/>
      <c r="H4" s="179"/>
      <c r="I4" s="179"/>
      <c r="J4" s="179"/>
      <c r="K4" s="179"/>
      <c r="L4" s="179"/>
      <c r="M4" s="179"/>
      <c r="N4" s="179"/>
      <c r="O4" s="180" t="s">
        <v>20</v>
      </c>
      <c r="P4" s="181"/>
      <c r="Q4" s="181"/>
      <c r="R4" s="181"/>
      <c r="S4" s="181"/>
      <c r="T4" s="181"/>
      <c r="U4" s="182"/>
      <c r="V4" s="183"/>
      <c r="W4" s="184"/>
      <c r="X4" s="20" t="s">
        <v>29</v>
      </c>
      <c r="Y4" s="185" t="s">
        <v>28</v>
      </c>
      <c r="Z4" s="39"/>
      <c r="AA4" s="39"/>
      <c r="AI4" s="26"/>
      <c r="AJ4" s="22"/>
      <c r="AK4" s="29"/>
    </row>
    <row r="5" spans="1:38" ht="129.75" customHeight="1" x14ac:dyDescent="0.25">
      <c r="C5" s="178"/>
      <c r="D5" s="179"/>
      <c r="E5" s="179"/>
      <c r="F5" s="179"/>
      <c r="G5" s="179"/>
      <c r="H5" s="179"/>
      <c r="I5" s="179"/>
      <c r="J5" s="179"/>
      <c r="K5" s="179"/>
      <c r="L5" s="179"/>
      <c r="M5" s="179"/>
      <c r="N5" s="179"/>
      <c r="O5" s="33" t="s">
        <v>26</v>
      </c>
      <c r="P5" s="33" t="s">
        <v>27</v>
      </c>
      <c r="Q5" s="33" t="s">
        <v>21</v>
      </c>
      <c r="R5" s="33" t="s">
        <v>22</v>
      </c>
      <c r="S5" s="33" t="s">
        <v>23</v>
      </c>
      <c r="T5" s="33" t="s">
        <v>24</v>
      </c>
      <c r="U5" s="33" t="s">
        <v>25</v>
      </c>
      <c r="V5" s="34">
        <v>2025</v>
      </c>
      <c r="W5" s="34">
        <v>2026</v>
      </c>
      <c r="X5" s="15" t="s">
        <v>54</v>
      </c>
      <c r="Y5" s="185"/>
      <c r="Z5" s="39"/>
      <c r="AA5" s="39"/>
      <c r="AI5" s="27">
        <v>2023</v>
      </c>
      <c r="AJ5" s="23"/>
      <c r="AK5" s="30">
        <v>2024</v>
      </c>
    </row>
    <row r="6" spans="1:38" ht="39.75" customHeight="1" x14ac:dyDescent="0.2">
      <c r="C6" s="11"/>
      <c r="D6" s="12"/>
      <c r="E6" s="12"/>
      <c r="F6" s="12"/>
      <c r="G6" s="12"/>
      <c r="H6" s="12"/>
      <c r="I6" s="12"/>
      <c r="J6" s="12"/>
      <c r="K6" s="12"/>
      <c r="L6" s="12"/>
      <c r="M6" s="12"/>
      <c r="N6" s="12"/>
      <c r="O6" s="13"/>
      <c r="P6" s="13"/>
      <c r="Q6" s="13"/>
      <c r="R6" s="13"/>
      <c r="S6" s="13"/>
      <c r="T6" s="13"/>
      <c r="U6" s="13"/>
      <c r="V6" s="14"/>
      <c r="W6" s="14"/>
      <c r="X6" s="14" t="s">
        <v>54</v>
      </c>
      <c r="Y6" s="12"/>
      <c r="Z6" s="60">
        <v>2025</v>
      </c>
      <c r="AA6" s="61">
        <v>2026</v>
      </c>
      <c r="AI6" s="28"/>
      <c r="AJ6" s="22"/>
      <c r="AK6" s="31"/>
    </row>
    <row r="7" spans="1:38" ht="39.75" customHeight="1" x14ac:dyDescent="0.2">
      <c r="C7" s="11"/>
      <c r="D7" s="12"/>
      <c r="E7" s="12"/>
      <c r="F7" s="12"/>
      <c r="G7" s="12"/>
      <c r="H7" s="12"/>
      <c r="I7" s="12"/>
      <c r="J7" s="12"/>
      <c r="K7" s="12"/>
      <c r="L7" s="12"/>
      <c r="M7" s="12"/>
      <c r="N7" s="12"/>
      <c r="O7" s="13"/>
      <c r="P7" s="13"/>
      <c r="Q7" s="13"/>
      <c r="R7" s="13"/>
      <c r="S7" s="13"/>
      <c r="T7" s="13"/>
      <c r="U7" s="13"/>
      <c r="V7" s="14"/>
      <c r="W7" s="14"/>
      <c r="X7" s="14"/>
      <c r="Y7" s="12"/>
      <c r="Z7" s="60"/>
      <c r="AA7" s="61"/>
      <c r="AI7" s="28"/>
      <c r="AJ7" s="22"/>
      <c r="AK7" s="31"/>
    </row>
    <row r="8" spans="1:38" ht="132" customHeight="1" x14ac:dyDescent="0.2">
      <c r="A8" s="78">
        <v>1</v>
      </c>
      <c r="B8" s="1">
        <v>2</v>
      </c>
      <c r="C8" s="46">
        <v>4</v>
      </c>
      <c r="D8" s="172" t="s">
        <v>6</v>
      </c>
      <c r="E8" s="172"/>
      <c r="F8" s="170" t="s">
        <v>58</v>
      </c>
      <c r="G8" s="170"/>
      <c r="H8" s="170"/>
      <c r="I8" s="170"/>
      <c r="J8" s="170"/>
      <c r="K8" s="170"/>
      <c r="L8" s="170"/>
      <c r="M8" s="170"/>
      <c r="N8" s="170"/>
      <c r="O8" s="5">
        <v>1</v>
      </c>
      <c r="P8" s="5">
        <v>1</v>
      </c>
      <c r="Q8" s="5">
        <v>1</v>
      </c>
      <c r="R8" s="5">
        <v>1</v>
      </c>
      <c r="S8" s="5">
        <v>0</v>
      </c>
      <c r="T8" s="5">
        <v>0</v>
      </c>
      <c r="U8" s="5">
        <v>1</v>
      </c>
      <c r="V8" s="16">
        <v>3</v>
      </c>
      <c r="W8" s="18">
        <v>0</v>
      </c>
      <c r="X8" s="6">
        <v>3</v>
      </c>
      <c r="Y8" s="4"/>
      <c r="Z8" s="49" t="s">
        <v>120</v>
      </c>
      <c r="AA8" s="49"/>
      <c r="AB8" s="8" t="s">
        <v>19</v>
      </c>
      <c r="AC8" s="8" t="s">
        <v>30</v>
      </c>
      <c r="AD8" s="8" t="s">
        <v>31</v>
      </c>
      <c r="AE8" s="8" t="s">
        <v>32</v>
      </c>
      <c r="AI8" s="28">
        <v>3</v>
      </c>
      <c r="AJ8" s="22" t="s">
        <v>87</v>
      </c>
      <c r="AK8" s="31">
        <v>1</v>
      </c>
      <c r="AL8" s="24" t="s">
        <v>81</v>
      </c>
    </row>
    <row r="9" spans="1:38" ht="171.75" customHeight="1" x14ac:dyDescent="0.2">
      <c r="A9" s="78">
        <v>2</v>
      </c>
      <c r="B9" s="1">
        <v>3</v>
      </c>
      <c r="C9" s="46">
        <v>5</v>
      </c>
      <c r="D9" s="172" t="s">
        <v>42</v>
      </c>
      <c r="E9" s="172"/>
      <c r="F9" s="170" t="s">
        <v>59</v>
      </c>
      <c r="G9" s="170"/>
      <c r="H9" s="170"/>
      <c r="I9" s="170"/>
      <c r="J9" s="170"/>
      <c r="K9" s="170"/>
      <c r="L9" s="170"/>
      <c r="M9" s="170"/>
      <c r="N9" s="170"/>
      <c r="O9" s="5">
        <v>1</v>
      </c>
      <c r="P9" s="5">
        <v>1</v>
      </c>
      <c r="Q9" s="5">
        <v>1</v>
      </c>
      <c r="R9" s="5">
        <v>1</v>
      </c>
      <c r="S9" s="5">
        <v>1</v>
      </c>
      <c r="T9" s="5">
        <v>1</v>
      </c>
      <c r="U9" s="5">
        <v>1</v>
      </c>
      <c r="V9" s="16">
        <v>0</v>
      </c>
      <c r="W9" s="18">
        <v>0</v>
      </c>
      <c r="X9" s="6">
        <f>V9+W9</f>
        <v>0</v>
      </c>
      <c r="Y9" s="4"/>
      <c r="Z9" s="49"/>
      <c r="AA9" s="49"/>
      <c r="AB9" s="8" t="s">
        <v>33</v>
      </c>
      <c r="AI9" s="28">
        <v>0</v>
      </c>
      <c r="AJ9" s="22"/>
      <c r="AK9" s="31">
        <v>1</v>
      </c>
      <c r="AL9" s="24" t="s">
        <v>82</v>
      </c>
    </row>
    <row r="10" spans="1:38" ht="136.5" customHeight="1" x14ac:dyDescent="0.2">
      <c r="A10" s="78">
        <v>3</v>
      </c>
      <c r="B10" s="1">
        <v>4</v>
      </c>
      <c r="C10" s="46">
        <v>6</v>
      </c>
      <c r="D10" s="172" t="s">
        <v>51</v>
      </c>
      <c r="E10" s="172"/>
      <c r="F10" s="170" t="s">
        <v>60</v>
      </c>
      <c r="G10" s="170"/>
      <c r="H10" s="170"/>
      <c r="I10" s="170"/>
      <c r="J10" s="170"/>
      <c r="K10" s="170"/>
      <c r="L10" s="170"/>
      <c r="M10" s="170"/>
      <c r="N10" s="170"/>
      <c r="O10" s="5">
        <v>1</v>
      </c>
      <c r="P10" s="5">
        <v>1</v>
      </c>
      <c r="Q10" s="5">
        <v>0</v>
      </c>
      <c r="R10" s="5">
        <v>1</v>
      </c>
      <c r="S10" s="5">
        <v>0</v>
      </c>
      <c r="T10" s="5">
        <v>0</v>
      </c>
      <c r="U10" s="5">
        <v>1</v>
      </c>
      <c r="V10" s="16">
        <v>1</v>
      </c>
      <c r="W10" s="18">
        <v>1</v>
      </c>
      <c r="X10" s="6">
        <f>V10+W10</f>
        <v>2</v>
      </c>
      <c r="Y10" s="4"/>
      <c r="Z10" s="43" t="s">
        <v>103</v>
      </c>
      <c r="AA10" s="65" t="s">
        <v>114</v>
      </c>
      <c r="AB10" s="8" t="s">
        <v>34</v>
      </c>
      <c r="AC10" s="8" t="s">
        <v>36</v>
      </c>
      <c r="AI10" s="28">
        <v>1</v>
      </c>
      <c r="AJ10" s="22" t="s">
        <v>86</v>
      </c>
      <c r="AK10" s="31">
        <v>0</v>
      </c>
    </row>
    <row r="11" spans="1:38" ht="156" customHeight="1" x14ac:dyDescent="0.2">
      <c r="A11" s="78">
        <v>4</v>
      </c>
      <c r="B11" s="1">
        <v>5</v>
      </c>
      <c r="C11" s="46">
        <v>7</v>
      </c>
      <c r="D11" s="172" t="s">
        <v>3</v>
      </c>
      <c r="E11" s="172"/>
      <c r="F11" s="170" t="s">
        <v>61</v>
      </c>
      <c r="G11" s="170"/>
      <c r="H11" s="170"/>
      <c r="I11" s="170"/>
      <c r="J11" s="170"/>
      <c r="K11" s="170"/>
      <c r="L11" s="170"/>
      <c r="M11" s="170"/>
      <c r="N11" s="170"/>
      <c r="O11" s="5">
        <v>1</v>
      </c>
      <c r="P11" s="5">
        <v>1</v>
      </c>
      <c r="Q11" s="5">
        <v>0</v>
      </c>
      <c r="R11" s="5">
        <v>1</v>
      </c>
      <c r="S11" s="5">
        <v>1</v>
      </c>
      <c r="T11" s="5">
        <v>0</v>
      </c>
      <c r="U11" s="5">
        <v>1</v>
      </c>
      <c r="V11" s="16">
        <v>1</v>
      </c>
      <c r="W11" s="18">
        <v>0</v>
      </c>
      <c r="X11" s="6">
        <v>1</v>
      </c>
      <c r="Y11" s="4"/>
      <c r="Z11" s="43" t="s">
        <v>99</v>
      </c>
      <c r="AA11" s="49"/>
      <c r="AB11" s="8" t="s">
        <v>35</v>
      </c>
      <c r="AC11" s="8" t="s">
        <v>37</v>
      </c>
      <c r="AI11" s="28">
        <v>1</v>
      </c>
      <c r="AJ11" s="22" t="s">
        <v>35</v>
      </c>
      <c r="AK11" s="31">
        <v>0</v>
      </c>
    </row>
    <row r="12" spans="1:38" ht="217.5" customHeight="1" x14ac:dyDescent="0.2">
      <c r="A12" s="78">
        <v>5</v>
      </c>
      <c r="B12" s="1">
        <v>7</v>
      </c>
      <c r="C12" s="47">
        <v>9</v>
      </c>
      <c r="D12" s="174" t="s">
        <v>7</v>
      </c>
      <c r="E12" s="174"/>
      <c r="F12" s="170" t="s">
        <v>63</v>
      </c>
      <c r="G12" s="170"/>
      <c r="H12" s="170"/>
      <c r="I12" s="170"/>
      <c r="J12" s="170"/>
      <c r="K12" s="170"/>
      <c r="L12" s="170"/>
      <c r="M12" s="170"/>
      <c r="N12" s="170"/>
      <c r="O12" s="5">
        <v>1</v>
      </c>
      <c r="P12" s="5">
        <v>1</v>
      </c>
      <c r="Q12" s="5">
        <v>0</v>
      </c>
      <c r="R12" s="5">
        <v>1</v>
      </c>
      <c r="S12" s="5">
        <v>0</v>
      </c>
      <c r="T12" s="5">
        <v>0</v>
      </c>
      <c r="U12" s="5">
        <v>1</v>
      </c>
      <c r="V12" s="17">
        <v>16</v>
      </c>
      <c r="W12" s="59">
        <v>10</v>
      </c>
      <c r="X12" s="7">
        <f>V12+W12</f>
        <v>26</v>
      </c>
      <c r="Y12" s="4"/>
      <c r="Z12" s="50" t="s">
        <v>106</v>
      </c>
      <c r="AA12" s="50" t="s">
        <v>118</v>
      </c>
      <c r="AB12" s="148" t="s">
        <v>102</v>
      </c>
      <c r="AC12" s="186"/>
      <c r="AD12" s="186"/>
      <c r="AE12" s="186"/>
      <c r="AF12" s="186"/>
      <c r="AG12" s="186"/>
      <c r="AH12" s="186"/>
      <c r="AI12" s="28">
        <v>12</v>
      </c>
      <c r="AJ12" s="22" t="s">
        <v>92</v>
      </c>
      <c r="AK12" s="31">
        <v>16</v>
      </c>
      <c r="AL12" s="24" t="s">
        <v>85</v>
      </c>
    </row>
    <row r="13" spans="1:38" ht="108" customHeight="1" x14ac:dyDescent="0.2">
      <c r="A13" s="77">
        <v>6</v>
      </c>
      <c r="B13" s="1">
        <v>6</v>
      </c>
      <c r="C13" s="46">
        <v>8</v>
      </c>
      <c r="D13" s="172" t="s">
        <v>4</v>
      </c>
      <c r="E13" s="172"/>
      <c r="F13" s="173" t="s">
        <v>62</v>
      </c>
      <c r="G13" s="173"/>
      <c r="H13" s="173"/>
      <c r="I13" s="173"/>
      <c r="J13" s="173"/>
      <c r="K13" s="173"/>
      <c r="L13" s="173"/>
      <c r="M13" s="173"/>
      <c r="N13" s="173"/>
      <c r="O13" s="67"/>
      <c r="P13" s="67"/>
      <c r="Q13" s="67"/>
      <c r="R13" s="67"/>
      <c r="S13" s="67"/>
      <c r="T13" s="67"/>
      <c r="U13" s="67"/>
      <c r="V13" s="68">
        <v>1</v>
      </c>
      <c r="W13" s="68">
        <v>0</v>
      </c>
      <c r="X13" s="68">
        <v>1</v>
      </c>
      <c r="Y13" s="69"/>
      <c r="Z13" s="52" t="s">
        <v>109</v>
      </c>
      <c r="AA13" s="70"/>
      <c r="AB13" s="71"/>
      <c r="AC13" s="71"/>
      <c r="AD13" s="71"/>
      <c r="AE13" s="71"/>
      <c r="AF13" s="72"/>
      <c r="AG13" s="72"/>
      <c r="AH13" s="72"/>
      <c r="AI13" s="73"/>
      <c r="AJ13" s="74"/>
      <c r="AK13" s="75"/>
      <c r="AL13" s="76"/>
    </row>
    <row r="14" spans="1:38" ht="82.5" customHeight="1" x14ac:dyDescent="0.2">
      <c r="A14" s="78">
        <v>7</v>
      </c>
      <c r="B14" s="1">
        <v>8</v>
      </c>
      <c r="C14" s="47">
        <v>10</v>
      </c>
      <c r="D14" s="174" t="s">
        <v>8</v>
      </c>
      <c r="E14" s="174"/>
      <c r="F14" s="170" t="s">
        <v>64</v>
      </c>
      <c r="G14" s="170"/>
      <c r="H14" s="170"/>
      <c r="I14" s="170"/>
      <c r="J14" s="170"/>
      <c r="K14" s="170"/>
      <c r="L14" s="170"/>
      <c r="M14" s="170"/>
      <c r="N14" s="170"/>
      <c r="O14" s="5">
        <v>1</v>
      </c>
      <c r="P14" s="5">
        <v>0</v>
      </c>
      <c r="Q14" s="5">
        <v>0</v>
      </c>
      <c r="R14" s="5">
        <v>1</v>
      </c>
      <c r="S14" s="5">
        <v>1</v>
      </c>
      <c r="T14" s="5">
        <v>0</v>
      </c>
      <c r="U14" s="5">
        <v>1</v>
      </c>
      <c r="V14" s="16">
        <v>0</v>
      </c>
      <c r="W14" s="18">
        <v>0</v>
      </c>
      <c r="X14" s="6">
        <f>V14+W14</f>
        <v>0</v>
      </c>
      <c r="Y14" s="4"/>
      <c r="Z14" s="49"/>
      <c r="AA14" s="49"/>
      <c r="AB14" s="8" t="s">
        <v>38</v>
      </c>
      <c r="AC14" s="8" t="s">
        <v>39</v>
      </c>
      <c r="AI14" s="28">
        <v>1</v>
      </c>
      <c r="AJ14" s="22" t="s">
        <v>78</v>
      </c>
      <c r="AK14" s="31">
        <v>0</v>
      </c>
    </row>
    <row r="15" spans="1:38" ht="123" customHeight="1" x14ac:dyDescent="0.2">
      <c r="A15" s="78">
        <v>8</v>
      </c>
      <c r="B15" s="1">
        <v>9</v>
      </c>
      <c r="C15" s="47">
        <v>11</v>
      </c>
      <c r="D15" s="174" t="s">
        <v>5</v>
      </c>
      <c r="E15" s="174"/>
      <c r="F15" s="170" t="s">
        <v>65</v>
      </c>
      <c r="G15" s="170"/>
      <c r="H15" s="170"/>
      <c r="I15" s="170"/>
      <c r="J15" s="170"/>
      <c r="K15" s="170"/>
      <c r="L15" s="170"/>
      <c r="M15" s="170"/>
      <c r="N15" s="170"/>
      <c r="O15" s="5">
        <v>1</v>
      </c>
      <c r="P15" s="5">
        <v>1</v>
      </c>
      <c r="Q15" s="5">
        <v>0</v>
      </c>
      <c r="R15" s="5">
        <v>1</v>
      </c>
      <c r="S15" s="5">
        <v>1</v>
      </c>
      <c r="T15" s="5">
        <v>0</v>
      </c>
      <c r="U15" s="5">
        <v>1</v>
      </c>
      <c r="V15" s="17">
        <v>8</v>
      </c>
      <c r="W15" s="19">
        <v>3</v>
      </c>
      <c r="X15" s="7">
        <f>V15+W15</f>
        <v>11</v>
      </c>
      <c r="Y15" s="4"/>
      <c r="Z15" s="50" t="s">
        <v>105</v>
      </c>
      <c r="AA15" s="50" t="s">
        <v>119</v>
      </c>
      <c r="AB15" s="187" t="s">
        <v>55</v>
      </c>
      <c r="AC15" s="188"/>
      <c r="AD15" s="188"/>
      <c r="AE15" s="188"/>
      <c r="AF15" s="188"/>
      <c r="AI15" s="28">
        <v>8</v>
      </c>
      <c r="AJ15" s="22" t="s">
        <v>89</v>
      </c>
      <c r="AK15" s="31">
        <v>7</v>
      </c>
      <c r="AL15" s="24" t="s">
        <v>84</v>
      </c>
    </row>
    <row r="16" spans="1:38" ht="123.75" customHeight="1" x14ac:dyDescent="0.2">
      <c r="A16" s="78">
        <v>9</v>
      </c>
      <c r="B16" s="1">
        <v>10</v>
      </c>
      <c r="C16" s="47">
        <v>12</v>
      </c>
      <c r="D16" s="174" t="s">
        <v>121</v>
      </c>
      <c r="E16" s="174"/>
      <c r="F16" s="170" t="s">
        <v>66</v>
      </c>
      <c r="G16" s="170"/>
      <c r="H16" s="170"/>
      <c r="I16" s="170"/>
      <c r="J16" s="170"/>
      <c r="K16" s="170"/>
      <c r="L16" s="170"/>
      <c r="M16" s="170"/>
      <c r="N16" s="170"/>
      <c r="O16" s="5">
        <v>1</v>
      </c>
      <c r="P16" s="5">
        <v>1</v>
      </c>
      <c r="Q16" s="5">
        <v>0</v>
      </c>
      <c r="R16" s="5">
        <v>1</v>
      </c>
      <c r="S16" s="5">
        <v>1</v>
      </c>
      <c r="T16" s="5">
        <v>1</v>
      </c>
      <c r="U16" s="5">
        <v>1</v>
      </c>
      <c r="V16" s="17">
        <v>0</v>
      </c>
      <c r="W16" s="19">
        <v>0</v>
      </c>
      <c r="X16" s="7">
        <f>V16+W16</f>
        <v>0</v>
      </c>
      <c r="Y16" s="4"/>
      <c r="Z16" s="49"/>
      <c r="AA16" s="49"/>
      <c r="AB16" s="45" t="s">
        <v>56</v>
      </c>
      <c r="AC16" s="9"/>
      <c r="AD16" s="9"/>
      <c r="AE16" s="9"/>
      <c r="AF16" s="9"/>
      <c r="AI16" s="28">
        <v>1</v>
      </c>
      <c r="AJ16" s="22" t="s">
        <v>90</v>
      </c>
      <c r="AK16" s="31">
        <v>0</v>
      </c>
    </row>
    <row r="17" spans="1:38" ht="114" customHeight="1" x14ac:dyDescent="0.2">
      <c r="A17" s="78">
        <v>10</v>
      </c>
      <c r="B17" s="1">
        <v>11</v>
      </c>
      <c r="C17" s="47">
        <v>13</v>
      </c>
      <c r="D17" s="174" t="s">
        <v>40</v>
      </c>
      <c r="E17" s="174"/>
      <c r="F17" s="170" t="s">
        <v>67</v>
      </c>
      <c r="G17" s="170"/>
      <c r="H17" s="170"/>
      <c r="I17" s="170"/>
      <c r="J17" s="170"/>
      <c r="K17" s="170"/>
      <c r="L17" s="170"/>
      <c r="M17" s="170"/>
      <c r="N17" s="170"/>
      <c r="O17" s="5">
        <v>1</v>
      </c>
      <c r="P17" s="5">
        <v>1</v>
      </c>
      <c r="Q17" s="5">
        <v>0</v>
      </c>
      <c r="R17" s="5">
        <v>1</v>
      </c>
      <c r="S17" s="5">
        <v>0</v>
      </c>
      <c r="T17" s="5">
        <v>1</v>
      </c>
      <c r="U17" s="5">
        <v>1</v>
      </c>
      <c r="V17" s="17">
        <v>1</v>
      </c>
      <c r="W17" s="19">
        <v>0</v>
      </c>
      <c r="X17" s="7">
        <f>V17+W17</f>
        <v>1</v>
      </c>
      <c r="Y17" s="4"/>
      <c r="Z17" s="50" t="s">
        <v>104</v>
      </c>
      <c r="AA17" s="50"/>
      <c r="AB17" s="189" t="s">
        <v>41</v>
      </c>
      <c r="AC17" s="190"/>
      <c r="AD17" s="190"/>
      <c r="AE17" s="190"/>
      <c r="AF17" s="190"/>
      <c r="AI17" s="28">
        <v>1</v>
      </c>
      <c r="AJ17" s="22" t="s">
        <v>91</v>
      </c>
      <c r="AK17" s="31">
        <v>2</v>
      </c>
      <c r="AL17" s="24" t="s">
        <v>80</v>
      </c>
    </row>
    <row r="18" spans="1:38" ht="84" customHeight="1" x14ac:dyDescent="0.2">
      <c r="A18" s="78">
        <v>11</v>
      </c>
      <c r="B18" s="1">
        <v>13</v>
      </c>
      <c r="C18" s="47">
        <v>15</v>
      </c>
      <c r="D18" s="169" t="s">
        <v>57</v>
      </c>
      <c r="E18" s="169" t="s">
        <v>9</v>
      </c>
      <c r="F18" s="170" t="s">
        <v>68</v>
      </c>
      <c r="G18" s="170"/>
      <c r="H18" s="170"/>
      <c r="I18" s="170"/>
      <c r="J18" s="170"/>
      <c r="K18" s="170"/>
      <c r="L18" s="170"/>
      <c r="M18" s="170"/>
      <c r="N18" s="170"/>
      <c r="O18" s="5">
        <v>1</v>
      </c>
      <c r="P18" s="5">
        <v>1</v>
      </c>
      <c r="Q18" s="5">
        <v>0</v>
      </c>
      <c r="R18" s="5">
        <v>1</v>
      </c>
      <c r="S18" s="5">
        <v>0</v>
      </c>
      <c r="T18" s="5">
        <v>0</v>
      </c>
      <c r="U18" s="5">
        <v>1</v>
      </c>
      <c r="V18" s="16">
        <v>1</v>
      </c>
      <c r="W18" s="18">
        <v>1</v>
      </c>
      <c r="X18" s="6">
        <f t="shared" ref="X18:X24" si="0">V18+W18</f>
        <v>2</v>
      </c>
      <c r="Y18" s="4"/>
      <c r="Z18" s="49" t="s">
        <v>107</v>
      </c>
      <c r="AA18" s="65" t="s">
        <v>110</v>
      </c>
      <c r="AB18" s="8" t="s">
        <v>43</v>
      </c>
      <c r="AI18" s="28">
        <v>1</v>
      </c>
      <c r="AJ18" s="22" t="s">
        <v>43</v>
      </c>
      <c r="AK18" s="31">
        <v>0</v>
      </c>
    </row>
    <row r="19" spans="1:38" ht="73.5" customHeight="1" x14ac:dyDescent="0.2">
      <c r="A19" s="78">
        <v>12</v>
      </c>
      <c r="B19" s="1">
        <v>14</v>
      </c>
      <c r="C19" s="47">
        <v>16</v>
      </c>
      <c r="D19" s="169" t="s">
        <v>14</v>
      </c>
      <c r="E19" s="169" t="s">
        <v>10</v>
      </c>
      <c r="F19" s="170" t="s">
        <v>69</v>
      </c>
      <c r="G19" s="170"/>
      <c r="H19" s="170"/>
      <c r="I19" s="170"/>
      <c r="J19" s="170"/>
      <c r="K19" s="170"/>
      <c r="L19" s="170"/>
      <c r="M19" s="170"/>
      <c r="N19" s="170"/>
      <c r="O19" s="10">
        <v>1</v>
      </c>
      <c r="P19" s="5">
        <v>0</v>
      </c>
      <c r="Q19" s="5">
        <v>0</v>
      </c>
      <c r="R19" s="5">
        <v>0</v>
      </c>
      <c r="S19" s="5">
        <v>0</v>
      </c>
      <c r="T19" s="5">
        <v>0</v>
      </c>
      <c r="U19" s="5">
        <v>1</v>
      </c>
      <c r="V19" s="17">
        <v>7</v>
      </c>
      <c r="W19" s="19">
        <v>1</v>
      </c>
      <c r="X19" s="7">
        <f t="shared" si="0"/>
        <v>8</v>
      </c>
      <c r="Y19" s="4"/>
      <c r="Z19" s="50" t="s">
        <v>101</v>
      </c>
      <c r="AA19" s="66" t="s">
        <v>115</v>
      </c>
      <c r="AB19" s="148" t="s">
        <v>50</v>
      </c>
      <c r="AC19" s="149"/>
      <c r="AD19" s="149"/>
      <c r="AI19" s="28">
        <v>2</v>
      </c>
      <c r="AJ19" s="22" t="s">
        <v>76</v>
      </c>
      <c r="AK19" s="31">
        <v>5</v>
      </c>
      <c r="AL19" s="24" t="s">
        <v>79</v>
      </c>
    </row>
    <row r="20" spans="1:38" ht="86.25" customHeight="1" x14ac:dyDescent="0.2">
      <c r="A20" s="78">
        <v>13</v>
      </c>
      <c r="B20" s="1">
        <v>15</v>
      </c>
      <c r="C20" s="47">
        <v>17</v>
      </c>
      <c r="D20" s="169" t="s">
        <v>44</v>
      </c>
      <c r="E20" s="169" t="s">
        <v>11</v>
      </c>
      <c r="F20" s="170" t="s">
        <v>70</v>
      </c>
      <c r="G20" s="170"/>
      <c r="H20" s="170"/>
      <c r="I20" s="170"/>
      <c r="J20" s="170"/>
      <c r="K20" s="170"/>
      <c r="L20" s="170"/>
      <c r="M20" s="170"/>
      <c r="N20" s="170"/>
      <c r="O20" s="5">
        <v>1</v>
      </c>
      <c r="P20" s="5">
        <v>1</v>
      </c>
      <c r="Q20" s="5">
        <v>0</v>
      </c>
      <c r="R20" s="5">
        <v>0</v>
      </c>
      <c r="S20" s="5">
        <v>0</v>
      </c>
      <c r="T20" s="5">
        <v>0</v>
      </c>
      <c r="U20" s="5">
        <v>1</v>
      </c>
      <c r="V20" s="16">
        <v>2</v>
      </c>
      <c r="W20" s="18">
        <v>2</v>
      </c>
      <c r="X20" s="6">
        <f t="shared" si="0"/>
        <v>4</v>
      </c>
      <c r="Y20" s="4"/>
      <c r="Z20" s="50" t="s">
        <v>122</v>
      </c>
      <c r="AA20" s="50" t="s">
        <v>116</v>
      </c>
      <c r="AB20" s="148" t="s">
        <v>75</v>
      </c>
      <c r="AC20" s="149"/>
      <c r="AI20" s="28">
        <v>5</v>
      </c>
      <c r="AJ20" s="22" t="s">
        <v>88</v>
      </c>
      <c r="AK20" s="31">
        <v>0</v>
      </c>
    </row>
    <row r="21" spans="1:38" ht="91.5" customHeight="1" x14ac:dyDescent="0.2">
      <c r="A21" s="78">
        <v>14</v>
      </c>
      <c r="B21" s="1">
        <v>17</v>
      </c>
      <c r="C21" s="47">
        <v>19</v>
      </c>
      <c r="D21" s="169" t="s">
        <v>14</v>
      </c>
      <c r="E21" s="169" t="s">
        <v>10</v>
      </c>
      <c r="F21" s="191" t="s">
        <v>71</v>
      </c>
      <c r="G21" s="191"/>
      <c r="H21" s="191"/>
      <c r="I21" s="191"/>
      <c r="J21" s="191"/>
      <c r="K21" s="191"/>
      <c r="L21" s="191"/>
      <c r="M21" s="191"/>
      <c r="N21" s="191"/>
      <c r="O21" s="5">
        <v>1</v>
      </c>
      <c r="P21" s="5">
        <v>0</v>
      </c>
      <c r="Q21" s="5">
        <v>1</v>
      </c>
      <c r="R21" s="5">
        <v>0</v>
      </c>
      <c r="S21" s="5">
        <v>0</v>
      </c>
      <c r="T21" s="5">
        <v>0</v>
      </c>
      <c r="U21" s="5">
        <v>1</v>
      </c>
      <c r="V21" s="17">
        <v>1</v>
      </c>
      <c r="W21" s="19">
        <v>0</v>
      </c>
      <c r="X21" s="7">
        <f t="shared" si="0"/>
        <v>1</v>
      </c>
      <c r="Y21" s="4"/>
      <c r="Z21" s="49" t="s">
        <v>108</v>
      </c>
      <c r="AA21" s="49"/>
      <c r="AB21" s="8" t="s">
        <v>48</v>
      </c>
      <c r="AI21" s="28">
        <v>1</v>
      </c>
      <c r="AJ21" s="22" t="s">
        <v>48</v>
      </c>
      <c r="AK21" s="31">
        <v>0</v>
      </c>
    </row>
    <row r="22" spans="1:38" ht="126" customHeight="1" x14ac:dyDescent="0.2">
      <c r="A22" s="78">
        <v>15</v>
      </c>
      <c r="B22" s="1">
        <v>18</v>
      </c>
      <c r="C22" s="47">
        <v>20</v>
      </c>
      <c r="D22" s="169" t="s">
        <v>15</v>
      </c>
      <c r="E22" s="169" t="s">
        <v>12</v>
      </c>
      <c r="F22" s="170" t="s">
        <v>72</v>
      </c>
      <c r="G22" s="170"/>
      <c r="H22" s="170"/>
      <c r="I22" s="170"/>
      <c r="J22" s="170"/>
      <c r="K22" s="170"/>
      <c r="L22" s="170"/>
      <c r="M22" s="170"/>
      <c r="N22" s="170"/>
      <c r="O22" s="5">
        <v>1</v>
      </c>
      <c r="P22" s="5">
        <v>0</v>
      </c>
      <c r="Q22" s="5">
        <v>0</v>
      </c>
      <c r="R22" s="5">
        <v>1</v>
      </c>
      <c r="S22" s="5">
        <v>0</v>
      </c>
      <c r="T22" s="5">
        <v>0</v>
      </c>
      <c r="U22" s="5">
        <v>1</v>
      </c>
      <c r="V22" s="16">
        <v>6</v>
      </c>
      <c r="W22" s="58">
        <v>3</v>
      </c>
      <c r="X22" s="6">
        <f t="shared" si="0"/>
        <v>9</v>
      </c>
      <c r="Y22" s="4"/>
      <c r="Z22" s="50" t="s">
        <v>111</v>
      </c>
      <c r="AA22" s="50" t="s">
        <v>117</v>
      </c>
      <c r="AB22" s="148" t="s">
        <v>49</v>
      </c>
      <c r="AC22" s="149"/>
      <c r="AD22" s="149"/>
      <c r="AI22" s="28">
        <v>2</v>
      </c>
      <c r="AJ22" s="22" t="s">
        <v>77</v>
      </c>
      <c r="AK22" s="31">
        <v>4</v>
      </c>
      <c r="AL22" s="24" t="s">
        <v>83</v>
      </c>
    </row>
    <row r="23" spans="1:38" ht="101.45" customHeight="1" x14ac:dyDescent="0.2">
      <c r="A23" s="78">
        <v>16</v>
      </c>
      <c r="B23" s="1">
        <v>19</v>
      </c>
      <c r="C23" s="47">
        <v>22</v>
      </c>
      <c r="D23" s="171" t="s">
        <v>123</v>
      </c>
      <c r="E23" s="171" t="s">
        <v>13</v>
      </c>
      <c r="F23" s="170" t="s">
        <v>73</v>
      </c>
      <c r="G23" s="170"/>
      <c r="H23" s="170"/>
      <c r="I23" s="170"/>
      <c r="J23" s="170"/>
      <c r="K23" s="170"/>
      <c r="L23" s="170"/>
      <c r="M23" s="170"/>
      <c r="N23" s="170"/>
      <c r="O23" s="5">
        <v>1</v>
      </c>
      <c r="P23" s="5">
        <v>1</v>
      </c>
      <c r="Q23" s="5">
        <v>0</v>
      </c>
      <c r="R23" s="5">
        <v>0</v>
      </c>
      <c r="S23" s="5">
        <v>0</v>
      </c>
      <c r="T23" s="5">
        <v>0</v>
      </c>
      <c r="U23" s="5">
        <v>1</v>
      </c>
      <c r="V23" s="16">
        <v>0</v>
      </c>
      <c r="W23" s="18">
        <v>1</v>
      </c>
      <c r="X23" s="6">
        <f t="shared" si="0"/>
        <v>1</v>
      </c>
      <c r="Y23" s="4"/>
      <c r="Z23" s="49"/>
      <c r="AA23" s="65" t="s">
        <v>98</v>
      </c>
      <c r="AB23" s="8" t="s">
        <v>47</v>
      </c>
      <c r="AI23" s="28">
        <v>1</v>
      </c>
      <c r="AJ23" s="22" t="s">
        <v>47</v>
      </c>
      <c r="AK23" s="31">
        <v>0</v>
      </c>
    </row>
    <row r="24" spans="1:38" ht="101.45" customHeight="1" x14ac:dyDescent="0.2">
      <c r="A24" s="78">
        <v>17</v>
      </c>
      <c r="B24" s="1">
        <v>20</v>
      </c>
      <c r="C24" s="47"/>
      <c r="D24" s="169" t="s">
        <v>45</v>
      </c>
      <c r="E24" s="169" t="s">
        <v>10</v>
      </c>
      <c r="F24" s="170" t="s">
        <v>74</v>
      </c>
      <c r="G24" s="170"/>
      <c r="H24" s="170"/>
      <c r="I24" s="170"/>
      <c r="J24" s="170"/>
      <c r="K24" s="170"/>
      <c r="L24" s="170"/>
      <c r="M24" s="170"/>
      <c r="N24" s="170"/>
      <c r="O24" s="5">
        <v>1</v>
      </c>
      <c r="P24" s="5">
        <v>0</v>
      </c>
      <c r="Q24" s="5">
        <v>0</v>
      </c>
      <c r="R24" s="5">
        <v>0</v>
      </c>
      <c r="S24" s="5">
        <v>0</v>
      </c>
      <c r="T24" s="5">
        <v>0</v>
      </c>
      <c r="U24" s="5">
        <v>1</v>
      </c>
      <c r="V24" s="16">
        <v>1</v>
      </c>
      <c r="W24" s="19">
        <v>0</v>
      </c>
      <c r="X24" s="7">
        <f t="shared" si="0"/>
        <v>1</v>
      </c>
      <c r="Y24" s="4"/>
      <c r="Z24" s="49" t="s">
        <v>100</v>
      </c>
      <c r="AA24" s="49"/>
      <c r="AB24" s="8" t="s">
        <v>46</v>
      </c>
      <c r="AI24" s="28">
        <v>0</v>
      </c>
      <c r="AJ24" s="22"/>
      <c r="AK24" s="31">
        <v>0</v>
      </c>
    </row>
    <row r="25" spans="1:38" ht="101.45" customHeight="1" x14ac:dyDescent="0.2">
      <c r="C25" s="53"/>
      <c r="D25" s="54"/>
      <c r="E25" s="55"/>
      <c r="F25" s="150" t="s">
        <v>113</v>
      </c>
      <c r="G25" s="151"/>
      <c r="H25" s="151"/>
      <c r="I25" s="151"/>
      <c r="J25" s="151"/>
      <c r="K25" s="151"/>
      <c r="L25" s="151"/>
      <c r="M25" s="151"/>
      <c r="N25" s="151"/>
      <c r="O25" s="151"/>
      <c r="P25" s="151"/>
      <c r="Q25" s="151"/>
      <c r="R25" s="151"/>
      <c r="S25" s="151"/>
      <c r="T25" s="151"/>
      <c r="U25" s="152"/>
      <c r="V25" s="53">
        <f>SUM(V8:V24)</f>
        <v>49</v>
      </c>
      <c r="W25" s="56">
        <f>SUM(W8:W24)</f>
        <v>22</v>
      </c>
      <c r="X25" s="56">
        <f>SUM(X8:X24)</f>
        <v>71</v>
      </c>
      <c r="Y25" s="57"/>
      <c r="Z25" s="62"/>
      <c r="AA25" s="62"/>
      <c r="AB25" s="63"/>
      <c r="AC25" s="63"/>
      <c r="AD25" s="63"/>
      <c r="AE25" s="63"/>
      <c r="AF25" s="64"/>
      <c r="AG25" s="64"/>
      <c r="AH25" s="64"/>
      <c r="AI25" s="28"/>
      <c r="AJ25" s="22"/>
      <c r="AK25" s="31"/>
    </row>
    <row r="26" spans="1:38" ht="111.75" customHeight="1" x14ac:dyDescent="0.2">
      <c r="A26" s="78">
        <v>18</v>
      </c>
      <c r="C26" s="48"/>
      <c r="D26" s="153" t="s">
        <v>93</v>
      </c>
      <c r="E26" s="154"/>
      <c r="F26" s="155" t="s">
        <v>53</v>
      </c>
      <c r="G26" s="156"/>
      <c r="H26" s="156"/>
      <c r="I26" s="156"/>
      <c r="J26" s="156"/>
      <c r="K26" s="156"/>
      <c r="L26" s="156"/>
      <c r="M26" s="156"/>
      <c r="N26" s="156"/>
      <c r="O26" s="32"/>
      <c r="P26" s="32"/>
      <c r="Q26" s="32"/>
      <c r="R26" s="32"/>
      <c r="S26" s="32"/>
      <c r="T26" s="32"/>
      <c r="U26" s="32"/>
      <c r="V26" s="16">
        <v>15</v>
      </c>
      <c r="W26" s="18">
        <v>15</v>
      </c>
      <c r="X26" s="6">
        <v>30</v>
      </c>
      <c r="Y26" s="4"/>
      <c r="Z26" s="49"/>
      <c r="AA26" s="49"/>
      <c r="AI26" s="28">
        <v>15</v>
      </c>
      <c r="AJ26" s="22"/>
      <c r="AK26" s="31">
        <v>15</v>
      </c>
    </row>
    <row r="27" spans="1:38" ht="156" customHeight="1" x14ac:dyDescent="0.2">
      <c r="A27" s="78">
        <v>19</v>
      </c>
      <c r="C27" s="48"/>
      <c r="D27" s="163" t="s">
        <v>52</v>
      </c>
      <c r="E27" s="164"/>
      <c r="F27" s="165" t="s">
        <v>112</v>
      </c>
      <c r="G27" s="165"/>
      <c r="H27" s="165"/>
      <c r="I27" s="165"/>
      <c r="J27" s="165"/>
      <c r="K27" s="165"/>
      <c r="L27" s="165"/>
      <c r="M27" s="165"/>
      <c r="N27" s="165"/>
      <c r="O27" s="44">
        <v>1</v>
      </c>
      <c r="P27" s="44">
        <v>0</v>
      </c>
      <c r="Q27" s="44">
        <v>0</v>
      </c>
      <c r="R27" s="44">
        <v>0</v>
      </c>
      <c r="S27" s="44">
        <v>0</v>
      </c>
      <c r="T27" s="44">
        <v>0</v>
      </c>
      <c r="U27" s="44">
        <v>1</v>
      </c>
      <c r="V27" s="16">
        <v>12</v>
      </c>
      <c r="W27" s="18">
        <v>12</v>
      </c>
      <c r="X27" s="6">
        <f>V27+W27</f>
        <v>24</v>
      </c>
      <c r="Y27" s="4"/>
      <c r="Z27" s="49"/>
      <c r="AA27" s="49"/>
      <c r="AI27" s="28"/>
      <c r="AJ27" s="22"/>
      <c r="AK27" s="31"/>
    </row>
    <row r="28" spans="1:38" ht="38.25" customHeight="1" x14ac:dyDescent="0.2">
      <c r="A28" s="78">
        <v>20</v>
      </c>
      <c r="C28" s="48"/>
      <c r="D28" s="157" t="s">
        <v>124</v>
      </c>
      <c r="E28" s="158"/>
      <c r="F28" s="166" t="s">
        <v>94</v>
      </c>
      <c r="G28" s="167"/>
      <c r="H28" s="167"/>
      <c r="I28" s="167"/>
      <c r="J28" s="167"/>
      <c r="K28" s="167"/>
      <c r="L28" s="167"/>
      <c r="M28" s="167"/>
      <c r="N28" s="168"/>
      <c r="O28" s="44"/>
      <c r="P28" s="44"/>
      <c r="Q28" s="44"/>
      <c r="R28" s="44"/>
      <c r="S28" s="44"/>
      <c r="T28" s="44"/>
      <c r="U28" s="44"/>
      <c r="V28" s="16">
        <f>V25+V26+V27</f>
        <v>76</v>
      </c>
      <c r="W28" s="18">
        <f>W25+W26+W27</f>
        <v>49</v>
      </c>
      <c r="X28" s="6">
        <f>X25+X26+X27</f>
        <v>125</v>
      </c>
      <c r="Y28" s="4"/>
      <c r="Z28" s="49"/>
      <c r="AA28" s="49"/>
      <c r="AI28" s="28"/>
      <c r="AJ28" s="22"/>
      <c r="AK28" s="31"/>
    </row>
    <row r="29" spans="1:38" ht="30" customHeight="1" x14ac:dyDescent="0.2">
      <c r="A29" s="78">
        <v>21</v>
      </c>
      <c r="C29" s="48"/>
      <c r="D29" s="159"/>
      <c r="E29" s="160"/>
      <c r="F29" s="166" t="s">
        <v>95</v>
      </c>
      <c r="G29" s="167"/>
      <c r="H29" s="167"/>
      <c r="I29" s="167"/>
      <c r="J29" s="167"/>
      <c r="K29" s="167"/>
      <c r="L29" s="167"/>
      <c r="M29" s="167"/>
      <c r="N29" s="168"/>
      <c r="O29" s="44"/>
      <c r="P29" s="44"/>
      <c r="Q29" s="44"/>
      <c r="R29" s="44"/>
      <c r="S29" s="44"/>
      <c r="T29" s="44"/>
      <c r="U29" s="44"/>
      <c r="V29" s="16">
        <v>76</v>
      </c>
      <c r="W29" s="18">
        <v>49</v>
      </c>
      <c r="X29" s="6">
        <f>V29+W29</f>
        <v>125</v>
      </c>
      <c r="Y29" s="4"/>
      <c r="Z29" s="49"/>
      <c r="AA29" s="49"/>
      <c r="AI29" s="28"/>
      <c r="AJ29" s="22"/>
      <c r="AK29" s="31"/>
    </row>
    <row r="30" spans="1:38" ht="27.75" customHeight="1" x14ac:dyDescent="0.2">
      <c r="A30" s="78">
        <v>22</v>
      </c>
      <c r="C30" s="48"/>
      <c r="D30" s="159"/>
      <c r="E30" s="160"/>
      <c r="F30" s="166" t="s">
        <v>96</v>
      </c>
      <c r="G30" s="167"/>
      <c r="H30" s="167"/>
      <c r="I30" s="167"/>
      <c r="J30" s="167"/>
      <c r="K30" s="167"/>
      <c r="L30" s="167"/>
      <c r="M30" s="167"/>
      <c r="N30" s="168"/>
      <c r="O30" s="44"/>
      <c r="P30" s="44"/>
      <c r="Q30" s="44"/>
      <c r="R30" s="44"/>
      <c r="S30" s="44"/>
      <c r="T30" s="44"/>
      <c r="U30" s="44"/>
      <c r="V30" s="16">
        <v>76</v>
      </c>
      <c r="W30" s="18">
        <v>49</v>
      </c>
      <c r="X30" s="6">
        <f>V30+W30</f>
        <v>125</v>
      </c>
      <c r="Y30" s="4"/>
      <c r="Z30" s="49"/>
      <c r="AA30" s="49"/>
      <c r="AI30" s="28"/>
      <c r="AJ30" s="22"/>
      <c r="AK30" s="31"/>
    </row>
    <row r="31" spans="1:38" ht="33.75" customHeight="1" thickBot="1" x14ac:dyDescent="0.25">
      <c r="A31" s="78">
        <v>23</v>
      </c>
      <c r="C31" s="48"/>
      <c r="D31" s="161"/>
      <c r="E31" s="162"/>
      <c r="F31" s="166" t="s">
        <v>97</v>
      </c>
      <c r="G31" s="167"/>
      <c r="H31" s="167"/>
      <c r="I31" s="167"/>
      <c r="J31" s="167"/>
      <c r="K31" s="167"/>
      <c r="L31" s="167"/>
      <c r="M31" s="167"/>
      <c r="N31" s="168"/>
      <c r="O31" s="44"/>
      <c r="P31" s="44"/>
      <c r="Q31" s="44"/>
      <c r="R31" s="44"/>
      <c r="S31" s="44"/>
      <c r="T31" s="44"/>
      <c r="U31" s="44"/>
      <c r="V31" s="16">
        <v>76</v>
      </c>
      <c r="W31" s="18">
        <v>49</v>
      </c>
      <c r="X31" s="6">
        <f>V31+W31</f>
        <v>125</v>
      </c>
      <c r="Y31" s="4"/>
      <c r="Z31" s="49"/>
      <c r="AA31" s="49"/>
      <c r="AI31" s="28"/>
      <c r="AJ31" s="22"/>
      <c r="AK31" s="31"/>
    </row>
    <row r="32" spans="1:38" ht="25.15" customHeight="1" thickBot="1" x14ac:dyDescent="0.25">
      <c r="C32" s="194" t="s">
        <v>125</v>
      </c>
      <c r="D32" s="194"/>
      <c r="E32" s="194"/>
      <c r="F32" s="194"/>
      <c r="G32" s="194"/>
      <c r="H32" s="194"/>
      <c r="I32" s="194"/>
      <c r="J32" s="194"/>
      <c r="K32" s="194"/>
      <c r="L32" s="194"/>
      <c r="M32" s="194"/>
      <c r="N32" s="194"/>
      <c r="O32" s="194"/>
      <c r="P32" s="194"/>
      <c r="Q32" s="194"/>
      <c r="R32" s="194"/>
      <c r="S32" s="194"/>
      <c r="T32" s="194"/>
      <c r="U32" s="194"/>
      <c r="V32" s="194"/>
      <c r="W32" s="195"/>
      <c r="X32" s="79"/>
      <c r="Y32" s="1"/>
      <c r="Z32" s="1"/>
      <c r="AA32" s="1"/>
      <c r="AB32" s="1"/>
      <c r="AC32" s="1"/>
      <c r="AD32" s="1"/>
      <c r="AI32" s="28"/>
      <c r="AJ32" s="22"/>
      <c r="AK32" s="31"/>
    </row>
    <row r="33" spans="1:39" ht="15.6" customHeight="1" x14ac:dyDescent="0.2"/>
    <row r="34" spans="1:39" ht="13.9" customHeight="1" x14ac:dyDescent="0.2"/>
    <row r="35" spans="1:39" s="80" customFormat="1" ht="57" customHeight="1" x14ac:dyDescent="0.2">
      <c r="A35" s="202" t="s">
        <v>126</v>
      </c>
      <c r="B35" s="202"/>
      <c r="C35" s="203" t="s">
        <v>127</v>
      </c>
      <c r="D35" s="204"/>
      <c r="E35" s="204"/>
      <c r="F35" s="204"/>
      <c r="G35" s="204"/>
      <c r="H35" s="204"/>
      <c r="I35" s="204"/>
      <c r="J35" s="204"/>
      <c r="K35" s="204"/>
      <c r="L35" s="204"/>
      <c r="M35" s="204"/>
      <c r="N35" s="204"/>
      <c r="O35" s="204"/>
      <c r="P35" s="204"/>
      <c r="Q35" s="204"/>
      <c r="R35" s="204"/>
      <c r="S35" s="204"/>
      <c r="T35" s="204"/>
      <c r="U35" s="204"/>
      <c r="V35" s="205"/>
    </row>
    <row r="36" spans="1:39" ht="64.5" customHeight="1" x14ac:dyDescent="0.2">
      <c r="A36" s="81">
        <v>24</v>
      </c>
      <c r="B36" s="196" t="s">
        <v>128</v>
      </c>
      <c r="C36" s="197"/>
      <c r="D36" s="197"/>
      <c r="E36" s="197"/>
      <c r="F36" s="197"/>
      <c r="G36" s="197"/>
      <c r="H36" s="197"/>
      <c r="I36" s="197"/>
      <c r="J36" s="197"/>
      <c r="K36" s="197"/>
      <c r="L36" s="197"/>
      <c r="M36" s="197"/>
      <c r="N36" s="197"/>
      <c r="O36" s="197"/>
      <c r="P36" s="197"/>
      <c r="Q36" s="197"/>
      <c r="R36" s="197"/>
      <c r="S36" s="198"/>
      <c r="T36" s="82">
        <v>10</v>
      </c>
      <c r="U36" s="83"/>
      <c r="V36" s="4"/>
      <c r="W36" s="1"/>
      <c r="X36" s="1"/>
      <c r="Y36" s="1"/>
      <c r="Z36" s="1"/>
      <c r="AA36" s="1"/>
      <c r="AB36" s="1"/>
      <c r="AC36" s="1"/>
      <c r="AD36" s="1"/>
      <c r="AE36" s="1"/>
      <c r="AF36" s="1"/>
      <c r="AG36" s="1"/>
      <c r="AH36" s="1"/>
      <c r="AI36" s="1"/>
      <c r="AJ36" s="1"/>
      <c r="AK36" s="1"/>
      <c r="AL36" s="1"/>
      <c r="AM36" s="1"/>
    </row>
    <row r="37" spans="1:39" ht="33" customHeight="1" x14ac:dyDescent="0.2">
      <c r="A37" s="81">
        <v>25</v>
      </c>
      <c r="B37" s="196" t="s">
        <v>129</v>
      </c>
      <c r="C37" s="197"/>
      <c r="D37" s="197"/>
      <c r="E37" s="197"/>
      <c r="F37" s="197"/>
      <c r="G37" s="197"/>
      <c r="H37" s="197"/>
      <c r="I37" s="197"/>
      <c r="J37" s="197"/>
      <c r="K37" s="197"/>
      <c r="L37" s="197"/>
      <c r="M37" s="197"/>
      <c r="N37" s="197"/>
      <c r="O37" s="197"/>
      <c r="P37" s="197"/>
      <c r="Q37" s="197"/>
      <c r="R37" s="197"/>
      <c r="S37" s="198"/>
      <c r="T37" s="82">
        <v>10</v>
      </c>
      <c r="U37" s="83"/>
      <c r="V37" s="4"/>
      <c r="W37" s="1"/>
      <c r="X37" s="1"/>
      <c r="Y37" s="1"/>
      <c r="Z37" s="1"/>
      <c r="AA37" s="1"/>
      <c r="AB37" s="1"/>
      <c r="AC37" s="1"/>
      <c r="AD37" s="1"/>
      <c r="AE37" s="1"/>
      <c r="AF37" s="1"/>
      <c r="AG37" s="1"/>
      <c r="AH37" s="1"/>
      <c r="AI37" s="1"/>
      <c r="AJ37" s="1"/>
      <c r="AK37" s="1"/>
      <c r="AL37" s="1"/>
      <c r="AM37" s="1"/>
    </row>
    <row r="38" spans="1:39" ht="39" customHeight="1" x14ac:dyDescent="0.2">
      <c r="A38" s="81">
        <v>26</v>
      </c>
      <c r="B38" s="196" t="s">
        <v>130</v>
      </c>
      <c r="C38" s="197"/>
      <c r="D38" s="197"/>
      <c r="E38" s="197"/>
      <c r="F38" s="197"/>
      <c r="G38" s="197"/>
      <c r="H38" s="197"/>
      <c r="I38" s="197"/>
      <c r="J38" s="197"/>
      <c r="K38" s="197"/>
      <c r="L38" s="197"/>
      <c r="M38" s="197"/>
      <c r="N38" s="197"/>
      <c r="O38" s="197"/>
      <c r="P38" s="197"/>
      <c r="Q38" s="197"/>
      <c r="R38" s="197"/>
      <c r="S38" s="198"/>
      <c r="T38" s="82">
        <v>10</v>
      </c>
      <c r="U38" s="83"/>
      <c r="V38" s="4"/>
      <c r="W38" s="1"/>
      <c r="X38" s="1"/>
      <c r="Y38" s="1"/>
      <c r="Z38" s="1"/>
      <c r="AA38" s="1"/>
      <c r="AB38" s="1"/>
      <c r="AC38" s="1"/>
      <c r="AD38" s="1"/>
      <c r="AE38" s="1"/>
      <c r="AF38" s="1"/>
      <c r="AG38" s="1"/>
      <c r="AH38" s="1"/>
      <c r="AI38" s="1"/>
      <c r="AJ38" s="1"/>
      <c r="AK38" s="1"/>
      <c r="AL38" s="1"/>
      <c r="AM38" s="1"/>
    </row>
    <row r="39" spans="1:39" ht="39" customHeight="1" x14ac:dyDescent="0.2">
      <c r="A39" s="81">
        <v>27</v>
      </c>
      <c r="B39" s="196" t="s">
        <v>134</v>
      </c>
      <c r="C39" s="197"/>
      <c r="D39" s="197"/>
      <c r="E39" s="197"/>
      <c r="F39" s="197"/>
      <c r="G39" s="197"/>
      <c r="H39" s="197"/>
      <c r="I39" s="197"/>
      <c r="J39" s="197"/>
      <c r="K39" s="197"/>
      <c r="L39" s="197"/>
      <c r="M39" s="197"/>
      <c r="N39" s="197"/>
      <c r="O39" s="197"/>
      <c r="P39" s="197"/>
      <c r="Q39" s="197"/>
      <c r="R39" s="197"/>
      <c r="S39" s="198"/>
      <c r="T39" s="82">
        <v>5</v>
      </c>
      <c r="U39" s="83"/>
      <c r="V39" s="4"/>
      <c r="W39" s="1"/>
      <c r="X39" s="1"/>
      <c r="Y39" s="1"/>
      <c r="Z39" s="1"/>
      <c r="AA39" s="1"/>
      <c r="AB39" s="1"/>
      <c r="AC39" s="1"/>
      <c r="AD39" s="1"/>
      <c r="AE39" s="1"/>
      <c r="AF39" s="1"/>
      <c r="AG39" s="1"/>
      <c r="AH39" s="1"/>
      <c r="AI39" s="1"/>
      <c r="AJ39" s="1"/>
      <c r="AK39" s="1"/>
      <c r="AL39" s="1"/>
      <c r="AM39" s="1"/>
    </row>
    <row r="40" spans="1:39" ht="39" customHeight="1" x14ac:dyDescent="0.2">
      <c r="A40" s="81">
        <v>28</v>
      </c>
      <c r="B40" s="196" t="s">
        <v>131</v>
      </c>
      <c r="C40" s="197"/>
      <c r="D40" s="197"/>
      <c r="E40" s="197"/>
      <c r="F40" s="197"/>
      <c r="G40" s="197"/>
      <c r="H40" s="197"/>
      <c r="I40" s="197"/>
      <c r="J40" s="197"/>
      <c r="K40" s="197"/>
      <c r="L40" s="197"/>
      <c r="M40" s="197"/>
      <c r="N40" s="197"/>
      <c r="O40" s="197"/>
      <c r="P40" s="197"/>
      <c r="Q40" s="197"/>
      <c r="R40" s="197"/>
      <c r="S40" s="198"/>
      <c r="T40" s="82">
        <v>80</v>
      </c>
      <c r="U40" s="83"/>
      <c r="V40" s="4"/>
      <c r="W40" s="1"/>
      <c r="X40" s="1"/>
      <c r="Y40" s="1"/>
      <c r="Z40" s="1"/>
      <c r="AA40" s="1"/>
      <c r="AB40" s="1"/>
      <c r="AC40" s="1"/>
      <c r="AD40" s="1"/>
      <c r="AE40" s="1"/>
      <c r="AF40" s="1"/>
      <c r="AG40" s="1"/>
      <c r="AH40" s="1"/>
      <c r="AI40" s="1"/>
      <c r="AJ40" s="1"/>
      <c r="AK40" s="1"/>
      <c r="AL40" s="1"/>
      <c r="AM40" s="1"/>
    </row>
    <row r="41" spans="1:39" ht="33.75" customHeight="1" thickBot="1" x14ac:dyDescent="0.25">
      <c r="A41" s="199" t="s">
        <v>132</v>
      </c>
      <c r="B41" s="199"/>
      <c r="C41" s="199"/>
      <c r="D41" s="199"/>
      <c r="E41" s="199"/>
      <c r="F41" s="199"/>
      <c r="G41" s="199"/>
      <c r="H41" s="199"/>
      <c r="I41" s="199"/>
      <c r="J41" s="199"/>
      <c r="K41" s="199"/>
      <c r="L41" s="199"/>
      <c r="M41" s="199"/>
      <c r="N41" s="199"/>
      <c r="O41" s="199"/>
      <c r="P41" s="199"/>
      <c r="Q41" s="199"/>
      <c r="R41" s="199"/>
      <c r="S41" s="199"/>
      <c r="T41" s="199"/>
      <c r="U41" s="199"/>
      <c r="V41" s="84"/>
      <c r="W41" s="1"/>
      <c r="X41" s="1"/>
      <c r="Y41" s="1"/>
      <c r="Z41" s="1"/>
      <c r="AA41" s="1"/>
      <c r="AB41" s="1"/>
      <c r="AC41" s="1"/>
      <c r="AD41" s="1"/>
      <c r="AE41" s="1"/>
      <c r="AF41" s="1"/>
      <c r="AG41" s="1"/>
      <c r="AH41" s="1"/>
      <c r="AI41" s="1"/>
      <c r="AJ41" s="1"/>
      <c r="AK41" s="1"/>
      <c r="AL41" s="1"/>
      <c r="AM41" s="1"/>
    </row>
    <row r="42" spans="1:39" ht="56.25" customHeight="1" x14ac:dyDescent="0.25">
      <c r="A42" s="200" t="s">
        <v>133</v>
      </c>
      <c r="B42" s="201"/>
      <c r="C42" s="201"/>
      <c r="D42" s="201"/>
      <c r="E42" s="201"/>
      <c r="F42" s="201"/>
      <c r="G42" s="201"/>
      <c r="H42" s="201"/>
      <c r="I42" s="201"/>
      <c r="J42" s="201"/>
      <c r="K42" s="201"/>
      <c r="L42" s="201"/>
      <c r="M42" s="201"/>
      <c r="N42" s="201"/>
      <c r="O42" s="201"/>
      <c r="P42" s="201"/>
      <c r="Q42" s="201"/>
      <c r="R42" s="201"/>
      <c r="S42" s="201"/>
      <c r="T42" s="201"/>
      <c r="U42" s="201"/>
      <c r="V42" s="85"/>
      <c r="W42" s="1"/>
      <c r="X42" s="1"/>
      <c r="Y42" s="1"/>
      <c r="Z42" s="1"/>
      <c r="AA42" s="1"/>
      <c r="AB42" s="1"/>
      <c r="AC42" s="1"/>
      <c r="AD42" s="1"/>
      <c r="AE42" s="1"/>
      <c r="AF42" s="1"/>
      <c r="AG42" s="1"/>
      <c r="AH42" s="1"/>
      <c r="AI42" s="1"/>
      <c r="AJ42" s="1"/>
      <c r="AK42" s="1"/>
      <c r="AL42" s="1"/>
      <c r="AM42" s="1"/>
    </row>
    <row r="50" spans="9:24" ht="64.150000000000006" customHeight="1" x14ac:dyDescent="0.2">
      <c r="I50" s="192" t="s">
        <v>16</v>
      </c>
      <c r="J50" s="193"/>
      <c r="K50" s="193"/>
      <c r="L50" s="193"/>
      <c r="M50" s="193"/>
      <c r="N50" s="193"/>
      <c r="O50" s="193"/>
      <c r="P50" s="193"/>
      <c r="Q50" s="193"/>
      <c r="R50" s="193"/>
      <c r="S50" s="193"/>
      <c r="T50" s="193"/>
      <c r="U50" s="193"/>
      <c r="V50" s="193"/>
      <c r="W50" s="193"/>
      <c r="X50" s="193"/>
    </row>
  </sheetData>
  <mergeCells count="69">
    <mergeCell ref="I50:X50"/>
    <mergeCell ref="C32:W32"/>
    <mergeCell ref="B39:S39"/>
    <mergeCell ref="B40:S40"/>
    <mergeCell ref="A41:U41"/>
    <mergeCell ref="A42:U42"/>
    <mergeCell ref="A35:B35"/>
    <mergeCell ref="C35:V35"/>
    <mergeCell ref="B36:S36"/>
    <mergeCell ref="B37:S37"/>
    <mergeCell ref="B38:S38"/>
    <mergeCell ref="D21:E21"/>
    <mergeCell ref="F21:N21"/>
    <mergeCell ref="D24:E24"/>
    <mergeCell ref="F24:N24"/>
    <mergeCell ref="F29:N29"/>
    <mergeCell ref="AB15:AF15"/>
    <mergeCell ref="AB17:AF17"/>
    <mergeCell ref="AB19:AD19"/>
    <mergeCell ref="D20:E20"/>
    <mergeCell ref="F20:N20"/>
    <mergeCell ref="AB20:AC20"/>
    <mergeCell ref="D19:E19"/>
    <mergeCell ref="F18:N18"/>
    <mergeCell ref="F19:N19"/>
    <mergeCell ref="D16:E16"/>
    <mergeCell ref="F16:N16"/>
    <mergeCell ref="D17:E17"/>
    <mergeCell ref="F17:N17"/>
    <mergeCell ref="D18:E18"/>
    <mergeCell ref="D8:E8"/>
    <mergeCell ref="F8:N8"/>
    <mergeCell ref="D9:E9"/>
    <mergeCell ref="F9:N9"/>
    <mergeCell ref="AB12:AH12"/>
    <mergeCell ref="F10:N10"/>
    <mergeCell ref="F11:N11"/>
    <mergeCell ref="F12:N12"/>
    <mergeCell ref="D10:E10"/>
    <mergeCell ref="D11:E11"/>
    <mergeCell ref="D12:E12"/>
    <mergeCell ref="C2:Y2"/>
    <mergeCell ref="C3:Y3"/>
    <mergeCell ref="C4:C5"/>
    <mergeCell ref="D4:E5"/>
    <mergeCell ref="F4:N5"/>
    <mergeCell ref="O4:U4"/>
    <mergeCell ref="V4:W4"/>
    <mergeCell ref="Y4:Y5"/>
    <mergeCell ref="D13:E13"/>
    <mergeCell ref="F13:N13"/>
    <mergeCell ref="D14:E14"/>
    <mergeCell ref="F14:N14"/>
    <mergeCell ref="F15:N15"/>
    <mergeCell ref="D15:E15"/>
    <mergeCell ref="AB22:AD22"/>
    <mergeCell ref="F25:U25"/>
    <mergeCell ref="D26:E26"/>
    <mergeCell ref="F26:N26"/>
    <mergeCell ref="D28:E31"/>
    <mergeCell ref="D27:E27"/>
    <mergeCell ref="F27:N27"/>
    <mergeCell ref="F28:N28"/>
    <mergeCell ref="D22:E22"/>
    <mergeCell ref="F22:N22"/>
    <mergeCell ref="D23:E23"/>
    <mergeCell ref="F23:N23"/>
    <mergeCell ref="F30:N30"/>
    <mergeCell ref="F31:N31"/>
  </mergeCells>
  <pageMargins left="0.7" right="0.7" top="0.75" bottom="0.75" header="0.3" footer="0.3"/>
  <pageSetup paperSize="9" scale="6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39"/>
  <sheetViews>
    <sheetView tabSelected="1" topLeftCell="A27" zoomScale="91" zoomScaleNormal="91" zoomScaleSheetLayoutView="91" workbookViewId="0">
      <selection activeCell="Y35" sqref="Y35"/>
    </sheetView>
  </sheetViews>
  <sheetFormatPr defaultColWidth="8.77734375" defaultRowHeight="15" x14ac:dyDescent="0.2"/>
  <cols>
    <col min="1" max="1" width="2.44140625" style="2" customWidth="1"/>
    <col min="2" max="2" width="7.5546875" style="2" customWidth="1"/>
    <col min="3" max="3" width="8.77734375" style="2"/>
    <col min="4" max="4" width="6.88671875" style="2" customWidth="1"/>
    <col min="5" max="7" width="8.77734375" style="2"/>
    <col min="8" max="8" width="4.77734375" style="2" customWidth="1"/>
    <col min="9" max="9" width="1.109375" style="2" hidden="1" customWidth="1"/>
    <col min="10" max="10" width="8.88671875" style="2" hidden="1" customWidth="1"/>
    <col min="11" max="11" width="7.33203125" style="2" hidden="1" customWidth="1"/>
    <col min="12" max="12" width="8.88671875" style="2" hidden="1" customWidth="1"/>
    <col min="13" max="13" width="5.44140625" style="2" customWidth="1"/>
    <col min="14" max="15" width="5.44140625" style="115" customWidth="1"/>
    <col min="16" max="16" width="6.44140625" style="115" customWidth="1"/>
    <col min="17" max="17" width="5.21875" style="115" customWidth="1"/>
    <col min="18" max="18" width="4.21875" style="115" customWidth="1"/>
    <col min="19" max="19" width="3.6640625" style="115" customWidth="1"/>
    <col min="20" max="20" width="5.77734375" style="115" customWidth="1"/>
    <col min="21" max="21" width="11.77734375" style="116" customWidth="1"/>
    <col min="22" max="22" width="11.44140625" style="116" customWidth="1"/>
    <col min="23" max="23" width="11.6640625" style="116" customWidth="1"/>
    <col min="24" max="16384" width="8.77734375" style="2"/>
  </cols>
  <sheetData>
    <row r="1" spans="1:23" ht="21.75" customHeight="1" x14ac:dyDescent="0.2">
      <c r="A1" s="234"/>
      <c r="B1" s="2" t="s">
        <v>146</v>
      </c>
      <c r="U1" s="235" t="s">
        <v>176</v>
      </c>
      <c r="V1" s="235"/>
      <c r="W1" s="235"/>
    </row>
    <row r="2" spans="1:23" ht="38.25" customHeight="1" x14ac:dyDescent="0.25">
      <c r="B2" s="236" t="s">
        <v>180</v>
      </c>
      <c r="C2" s="236"/>
      <c r="D2" s="236"/>
      <c r="E2" s="236"/>
      <c r="F2" s="236"/>
      <c r="G2" s="236"/>
      <c r="H2" s="236"/>
      <c r="I2" s="236"/>
      <c r="J2" s="236"/>
      <c r="K2" s="236"/>
      <c r="L2" s="236"/>
      <c r="M2" s="236"/>
      <c r="N2" s="236"/>
      <c r="O2" s="236"/>
      <c r="P2" s="236"/>
      <c r="Q2" s="236"/>
      <c r="R2" s="236"/>
      <c r="S2" s="236"/>
      <c r="T2" s="236"/>
      <c r="U2" s="236"/>
      <c r="V2" s="236"/>
      <c r="W2" s="236"/>
    </row>
    <row r="4" spans="1:23" ht="44.25" customHeight="1" x14ac:dyDescent="0.2">
      <c r="B4" s="237" t="s">
        <v>2</v>
      </c>
      <c r="C4" s="179" t="s">
        <v>0</v>
      </c>
      <c r="D4" s="179"/>
      <c r="E4" s="179" t="s">
        <v>1</v>
      </c>
      <c r="F4" s="179"/>
      <c r="G4" s="179"/>
      <c r="H4" s="179"/>
      <c r="I4" s="179"/>
      <c r="J4" s="179"/>
      <c r="K4" s="179"/>
      <c r="L4" s="179"/>
      <c r="M4" s="179"/>
      <c r="N4" s="180" t="s">
        <v>20</v>
      </c>
      <c r="O4" s="181"/>
      <c r="P4" s="181"/>
      <c r="Q4" s="181"/>
      <c r="R4" s="181"/>
      <c r="S4" s="181"/>
      <c r="T4" s="182"/>
      <c r="U4" s="238" t="s">
        <v>177</v>
      </c>
      <c r="V4" s="238" t="s">
        <v>140</v>
      </c>
      <c r="W4" s="239" t="s">
        <v>141</v>
      </c>
    </row>
    <row r="5" spans="1:23" ht="129.75" customHeight="1" x14ac:dyDescent="0.2">
      <c r="B5" s="237"/>
      <c r="C5" s="179"/>
      <c r="D5" s="179"/>
      <c r="E5" s="179"/>
      <c r="F5" s="179"/>
      <c r="G5" s="179"/>
      <c r="H5" s="179"/>
      <c r="I5" s="179"/>
      <c r="J5" s="179"/>
      <c r="K5" s="179"/>
      <c r="L5" s="179"/>
      <c r="M5" s="179"/>
      <c r="N5" s="240" t="s">
        <v>181</v>
      </c>
      <c r="O5" s="240" t="s">
        <v>182</v>
      </c>
      <c r="P5" s="240" t="s">
        <v>183</v>
      </c>
      <c r="Q5" s="240" t="s">
        <v>184</v>
      </c>
      <c r="R5" s="240" t="s">
        <v>23</v>
      </c>
      <c r="S5" s="240" t="s">
        <v>24</v>
      </c>
      <c r="T5" s="240" t="s">
        <v>185</v>
      </c>
      <c r="U5" s="241"/>
      <c r="V5" s="241"/>
      <c r="W5" s="239"/>
    </row>
    <row r="6" spans="1:23" ht="26.25" customHeight="1" x14ac:dyDescent="0.2">
      <c r="B6" s="242"/>
      <c r="C6" s="12"/>
      <c r="D6" s="12"/>
      <c r="E6" s="12"/>
      <c r="F6" s="12"/>
      <c r="G6" s="12"/>
      <c r="H6" s="12"/>
      <c r="I6" s="12"/>
      <c r="J6" s="12"/>
      <c r="K6" s="12"/>
      <c r="L6" s="12"/>
      <c r="M6" s="12"/>
      <c r="N6" s="12"/>
      <c r="O6" s="12"/>
      <c r="P6" s="12"/>
      <c r="Q6" s="12"/>
      <c r="R6" s="12"/>
      <c r="S6" s="12"/>
      <c r="T6" s="12"/>
      <c r="U6" s="243"/>
      <c r="V6" s="243"/>
      <c r="W6" s="243"/>
    </row>
    <row r="7" spans="1:23" ht="132" customHeight="1" x14ac:dyDescent="0.2">
      <c r="B7" s="146">
        <v>1</v>
      </c>
      <c r="C7" s="172" t="s">
        <v>6</v>
      </c>
      <c r="D7" s="172"/>
      <c r="E7" s="244" t="s">
        <v>58</v>
      </c>
      <c r="F7" s="244"/>
      <c r="G7" s="244"/>
      <c r="H7" s="244"/>
      <c r="I7" s="244"/>
      <c r="J7" s="244"/>
      <c r="K7" s="244"/>
      <c r="L7" s="244"/>
      <c r="M7" s="244"/>
      <c r="N7" s="5">
        <v>1</v>
      </c>
      <c r="O7" s="5">
        <v>1</v>
      </c>
      <c r="P7" s="5">
        <v>1</v>
      </c>
      <c r="Q7" s="5">
        <v>1</v>
      </c>
      <c r="R7" s="5">
        <v>0</v>
      </c>
      <c r="S7" s="5">
        <v>0</v>
      </c>
      <c r="T7" s="5">
        <v>1</v>
      </c>
      <c r="U7" s="16">
        <v>3</v>
      </c>
      <c r="V7" s="245"/>
      <c r="W7" s="6"/>
    </row>
    <row r="8" spans="1:23" ht="136.5" customHeight="1" x14ac:dyDescent="0.2">
      <c r="B8" s="146">
        <v>2</v>
      </c>
      <c r="C8" s="172" t="s">
        <v>135</v>
      </c>
      <c r="D8" s="172"/>
      <c r="E8" s="244" t="s">
        <v>60</v>
      </c>
      <c r="F8" s="244"/>
      <c r="G8" s="244"/>
      <c r="H8" s="244"/>
      <c r="I8" s="244"/>
      <c r="J8" s="244"/>
      <c r="K8" s="244"/>
      <c r="L8" s="244"/>
      <c r="M8" s="244"/>
      <c r="N8" s="5">
        <v>1</v>
      </c>
      <c r="O8" s="5">
        <v>1</v>
      </c>
      <c r="P8" s="5">
        <v>0</v>
      </c>
      <c r="Q8" s="5">
        <v>1</v>
      </c>
      <c r="R8" s="5">
        <v>0</v>
      </c>
      <c r="S8" s="5">
        <v>0</v>
      </c>
      <c r="T8" s="5">
        <v>1</v>
      </c>
      <c r="U8" s="16">
        <v>2</v>
      </c>
      <c r="V8" s="245"/>
      <c r="W8" s="6"/>
    </row>
    <row r="9" spans="1:23" ht="156" customHeight="1" x14ac:dyDescent="0.2">
      <c r="B9" s="146">
        <v>3</v>
      </c>
      <c r="C9" s="172" t="s">
        <v>3</v>
      </c>
      <c r="D9" s="172"/>
      <c r="E9" s="244" t="s">
        <v>61</v>
      </c>
      <c r="F9" s="244"/>
      <c r="G9" s="244"/>
      <c r="H9" s="244"/>
      <c r="I9" s="244"/>
      <c r="J9" s="244"/>
      <c r="K9" s="244"/>
      <c r="L9" s="244"/>
      <c r="M9" s="244"/>
      <c r="N9" s="5">
        <v>1</v>
      </c>
      <c r="O9" s="5">
        <v>1</v>
      </c>
      <c r="P9" s="5">
        <v>0</v>
      </c>
      <c r="Q9" s="5">
        <v>1</v>
      </c>
      <c r="R9" s="5">
        <v>1</v>
      </c>
      <c r="S9" s="5">
        <v>0</v>
      </c>
      <c r="T9" s="5">
        <v>1</v>
      </c>
      <c r="U9" s="16">
        <v>1</v>
      </c>
      <c r="V9" s="245"/>
      <c r="W9" s="6"/>
    </row>
    <row r="10" spans="1:23" ht="153" customHeight="1" x14ac:dyDescent="0.2">
      <c r="B10" s="145">
        <v>4</v>
      </c>
      <c r="C10" s="174" t="s">
        <v>7</v>
      </c>
      <c r="D10" s="174"/>
      <c r="E10" s="244" t="s">
        <v>63</v>
      </c>
      <c r="F10" s="244"/>
      <c r="G10" s="244"/>
      <c r="H10" s="244"/>
      <c r="I10" s="244"/>
      <c r="J10" s="244"/>
      <c r="K10" s="244"/>
      <c r="L10" s="244"/>
      <c r="M10" s="244"/>
      <c r="N10" s="5">
        <v>1</v>
      </c>
      <c r="O10" s="5">
        <v>1</v>
      </c>
      <c r="P10" s="5">
        <v>0</v>
      </c>
      <c r="Q10" s="5">
        <v>1</v>
      </c>
      <c r="R10" s="5">
        <v>0</v>
      </c>
      <c r="S10" s="5">
        <v>0</v>
      </c>
      <c r="T10" s="5">
        <v>1</v>
      </c>
      <c r="U10" s="246">
        <v>21</v>
      </c>
      <c r="V10" s="245"/>
      <c r="W10" s="247"/>
    </row>
    <row r="11" spans="1:23" ht="82.5" customHeight="1" x14ac:dyDescent="0.2">
      <c r="B11" s="145">
        <v>5</v>
      </c>
      <c r="C11" s="174" t="s">
        <v>8</v>
      </c>
      <c r="D11" s="174"/>
      <c r="E11" s="244" t="s">
        <v>64</v>
      </c>
      <c r="F11" s="244"/>
      <c r="G11" s="244"/>
      <c r="H11" s="244"/>
      <c r="I11" s="244"/>
      <c r="J11" s="244"/>
      <c r="K11" s="244"/>
      <c r="L11" s="244"/>
      <c r="M11" s="244"/>
      <c r="N11" s="5">
        <v>1</v>
      </c>
      <c r="O11" s="5">
        <v>0</v>
      </c>
      <c r="P11" s="5">
        <v>0</v>
      </c>
      <c r="Q11" s="5">
        <v>1</v>
      </c>
      <c r="R11" s="5">
        <v>1</v>
      </c>
      <c r="S11" s="5">
        <v>0</v>
      </c>
      <c r="T11" s="5">
        <v>1</v>
      </c>
      <c r="U11" s="142">
        <v>0</v>
      </c>
      <c r="V11" s="142"/>
      <c r="W11" s="142"/>
    </row>
    <row r="12" spans="1:23" ht="123" customHeight="1" x14ac:dyDescent="0.2">
      <c r="B12" s="145">
        <v>6</v>
      </c>
      <c r="C12" s="174" t="s">
        <v>5</v>
      </c>
      <c r="D12" s="174"/>
      <c r="E12" s="244" t="s">
        <v>65</v>
      </c>
      <c r="F12" s="244"/>
      <c r="G12" s="244"/>
      <c r="H12" s="244"/>
      <c r="I12" s="244"/>
      <c r="J12" s="244"/>
      <c r="K12" s="244"/>
      <c r="L12" s="244"/>
      <c r="M12" s="244"/>
      <c r="N12" s="5">
        <v>1</v>
      </c>
      <c r="O12" s="5">
        <v>1</v>
      </c>
      <c r="P12" s="5">
        <v>0</v>
      </c>
      <c r="Q12" s="5">
        <v>1</v>
      </c>
      <c r="R12" s="5">
        <v>1</v>
      </c>
      <c r="S12" s="5">
        <v>0</v>
      </c>
      <c r="T12" s="5">
        <v>1</v>
      </c>
      <c r="U12" s="246">
        <v>7</v>
      </c>
      <c r="V12" s="245"/>
      <c r="W12" s="247"/>
    </row>
    <row r="13" spans="1:23" ht="84" customHeight="1" x14ac:dyDescent="0.2">
      <c r="B13" s="145">
        <v>7</v>
      </c>
      <c r="C13" s="169" t="s">
        <v>57</v>
      </c>
      <c r="D13" s="169" t="s">
        <v>9</v>
      </c>
      <c r="E13" s="244" t="s">
        <v>68</v>
      </c>
      <c r="F13" s="244"/>
      <c r="G13" s="244"/>
      <c r="H13" s="244"/>
      <c r="I13" s="244"/>
      <c r="J13" s="244"/>
      <c r="K13" s="244"/>
      <c r="L13" s="244"/>
      <c r="M13" s="244"/>
      <c r="N13" s="5">
        <v>1</v>
      </c>
      <c r="O13" s="5">
        <v>1</v>
      </c>
      <c r="P13" s="5">
        <v>0</v>
      </c>
      <c r="Q13" s="5">
        <v>1</v>
      </c>
      <c r="R13" s="5">
        <v>0</v>
      </c>
      <c r="S13" s="5">
        <v>0</v>
      </c>
      <c r="T13" s="5">
        <v>1</v>
      </c>
      <c r="U13" s="16">
        <v>2</v>
      </c>
      <c r="V13" s="245"/>
      <c r="W13" s="248"/>
    </row>
    <row r="14" spans="1:23" ht="73.5" customHeight="1" x14ac:dyDescent="0.2">
      <c r="B14" s="145">
        <v>8</v>
      </c>
      <c r="C14" s="169" t="s">
        <v>14</v>
      </c>
      <c r="D14" s="169" t="s">
        <v>10</v>
      </c>
      <c r="E14" s="244" t="s">
        <v>69</v>
      </c>
      <c r="F14" s="244"/>
      <c r="G14" s="244"/>
      <c r="H14" s="244"/>
      <c r="I14" s="244"/>
      <c r="J14" s="244"/>
      <c r="K14" s="244"/>
      <c r="L14" s="244"/>
      <c r="M14" s="244"/>
      <c r="N14" s="10">
        <v>1</v>
      </c>
      <c r="O14" s="5">
        <v>0</v>
      </c>
      <c r="P14" s="5">
        <v>0</v>
      </c>
      <c r="Q14" s="5">
        <v>0</v>
      </c>
      <c r="R14" s="5">
        <v>0</v>
      </c>
      <c r="S14" s="5">
        <v>0</v>
      </c>
      <c r="T14" s="5">
        <v>1</v>
      </c>
      <c r="U14" s="246">
        <v>8</v>
      </c>
      <c r="V14" s="245"/>
      <c r="W14" s="247"/>
    </row>
    <row r="15" spans="1:23" ht="86.25" customHeight="1" x14ac:dyDescent="0.2">
      <c r="B15" s="145">
        <v>9</v>
      </c>
      <c r="C15" s="169" t="s">
        <v>44</v>
      </c>
      <c r="D15" s="169" t="s">
        <v>11</v>
      </c>
      <c r="E15" s="244" t="s">
        <v>70</v>
      </c>
      <c r="F15" s="244"/>
      <c r="G15" s="244"/>
      <c r="H15" s="244"/>
      <c r="I15" s="244"/>
      <c r="J15" s="244"/>
      <c r="K15" s="244"/>
      <c r="L15" s="244"/>
      <c r="M15" s="244"/>
      <c r="N15" s="5">
        <v>1</v>
      </c>
      <c r="O15" s="5">
        <v>1</v>
      </c>
      <c r="P15" s="5">
        <v>0</v>
      </c>
      <c r="Q15" s="5">
        <v>0</v>
      </c>
      <c r="R15" s="5">
        <v>0</v>
      </c>
      <c r="S15" s="5">
        <v>0</v>
      </c>
      <c r="T15" s="5">
        <v>1</v>
      </c>
      <c r="U15" s="16">
        <v>4</v>
      </c>
      <c r="V15" s="245"/>
      <c r="W15" s="6"/>
    </row>
    <row r="16" spans="1:23" ht="91.5" customHeight="1" x14ac:dyDescent="0.2">
      <c r="B16" s="145">
        <v>10</v>
      </c>
      <c r="C16" s="169" t="s">
        <v>14</v>
      </c>
      <c r="D16" s="169" t="s">
        <v>10</v>
      </c>
      <c r="E16" s="249" t="s">
        <v>71</v>
      </c>
      <c r="F16" s="249"/>
      <c r="G16" s="249"/>
      <c r="H16" s="249"/>
      <c r="I16" s="249"/>
      <c r="J16" s="249"/>
      <c r="K16" s="249"/>
      <c r="L16" s="249"/>
      <c r="M16" s="249"/>
      <c r="N16" s="5">
        <v>1</v>
      </c>
      <c r="O16" s="5">
        <v>0</v>
      </c>
      <c r="P16" s="5">
        <v>1</v>
      </c>
      <c r="Q16" s="5">
        <v>0</v>
      </c>
      <c r="R16" s="5">
        <v>0</v>
      </c>
      <c r="S16" s="5">
        <v>0</v>
      </c>
      <c r="T16" s="5">
        <v>1</v>
      </c>
      <c r="U16" s="246">
        <v>1</v>
      </c>
      <c r="V16" s="245"/>
      <c r="W16" s="247"/>
    </row>
    <row r="17" spans="1:23" ht="126" customHeight="1" x14ac:dyDescent="0.2">
      <c r="B17" s="145">
        <v>11</v>
      </c>
      <c r="C17" s="169" t="s">
        <v>15</v>
      </c>
      <c r="D17" s="169" t="s">
        <v>12</v>
      </c>
      <c r="E17" s="244" t="s">
        <v>72</v>
      </c>
      <c r="F17" s="244"/>
      <c r="G17" s="244"/>
      <c r="H17" s="244"/>
      <c r="I17" s="244"/>
      <c r="J17" s="244"/>
      <c r="K17" s="244"/>
      <c r="L17" s="244"/>
      <c r="M17" s="244"/>
      <c r="N17" s="5">
        <v>1</v>
      </c>
      <c r="O17" s="5">
        <v>0</v>
      </c>
      <c r="P17" s="5">
        <v>0</v>
      </c>
      <c r="Q17" s="5">
        <v>1</v>
      </c>
      <c r="R17" s="5">
        <v>0</v>
      </c>
      <c r="S17" s="5">
        <v>0</v>
      </c>
      <c r="T17" s="5">
        <v>1</v>
      </c>
      <c r="U17" s="16">
        <v>6</v>
      </c>
      <c r="V17" s="245"/>
      <c r="W17" s="6"/>
    </row>
    <row r="18" spans="1:23" ht="101.45" customHeight="1" x14ac:dyDescent="0.2">
      <c r="B18" s="145">
        <v>12</v>
      </c>
      <c r="C18" s="171" t="s">
        <v>123</v>
      </c>
      <c r="D18" s="171" t="s">
        <v>13</v>
      </c>
      <c r="E18" s="244" t="s">
        <v>73</v>
      </c>
      <c r="F18" s="244"/>
      <c r="G18" s="244"/>
      <c r="H18" s="244"/>
      <c r="I18" s="244"/>
      <c r="J18" s="244"/>
      <c r="K18" s="244"/>
      <c r="L18" s="244"/>
      <c r="M18" s="244"/>
      <c r="N18" s="5">
        <v>1</v>
      </c>
      <c r="O18" s="5">
        <v>1</v>
      </c>
      <c r="P18" s="5">
        <v>0</v>
      </c>
      <c r="Q18" s="5">
        <v>0</v>
      </c>
      <c r="R18" s="5">
        <v>0</v>
      </c>
      <c r="S18" s="5">
        <v>0</v>
      </c>
      <c r="T18" s="5">
        <v>1</v>
      </c>
      <c r="U18" s="16">
        <v>1</v>
      </c>
      <c r="V18" s="245"/>
      <c r="W18" s="6"/>
    </row>
    <row r="19" spans="1:23" ht="101.45" customHeight="1" x14ac:dyDescent="0.2">
      <c r="B19" s="145">
        <v>13</v>
      </c>
      <c r="C19" s="169" t="s">
        <v>45</v>
      </c>
      <c r="D19" s="169" t="s">
        <v>10</v>
      </c>
      <c r="E19" s="244" t="s">
        <v>74</v>
      </c>
      <c r="F19" s="244"/>
      <c r="G19" s="244"/>
      <c r="H19" s="244"/>
      <c r="I19" s="244"/>
      <c r="J19" s="244"/>
      <c r="K19" s="244"/>
      <c r="L19" s="244"/>
      <c r="M19" s="244"/>
      <c r="N19" s="5">
        <v>1</v>
      </c>
      <c r="O19" s="5">
        <v>0</v>
      </c>
      <c r="P19" s="5">
        <v>0</v>
      </c>
      <c r="Q19" s="5">
        <v>0</v>
      </c>
      <c r="R19" s="5">
        <v>0</v>
      </c>
      <c r="S19" s="5">
        <v>0</v>
      </c>
      <c r="T19" s="5">
        <v>1</v>
      </c>
      <c r="U19" s="16">
        <v>1</v>
      </c>
      <c r="V19" s="245"/>
      <c r="W19" s="247"/>
    </row>
    <row r="20" spans="1:23" ht="111.75" customHeight="1" x14ac:dyDescent="0.2">
      <c r="B20" s="144">
        <v>14</v>
      </c>
      <c r="C20" s="250" t="s">
        <v>93</v>
      </c>
      <c r="D20" s="251"/>
      <c r="E20" s="252" t="s">
        <v>53</v>
      </c>
      <c r="F20" s="253"/>
      <c r="G20" s="253"/>
      <c r="H20" s="253"/>
      <c r="I20" s="253"/>
      <c r="J20" s="253"/>
      <c r="K20" s="253"/>
      <c r="L20" s="253"/>
      <c r="M20" s="253"/>
      <c r="N20" s="254"/>
      <c r="O20" s="254"/>
      <c r="P20" s="254"/>
      <c r="Q20" s="254"/>
      <c r="R20" s="254"/>
      <c r="S20" s="254"/>
      <c r="T20" s="254"/>
      <c r="U20" s="16">
        <v>20</v>
      </c>
      <c r="V20" s="245"/>
      <c r="W20" s="6"/>
    </row>
    <row r="21" spans="1:23" ht="156" customHeight="1" x14ac:dyDescent="0.2">
      <c r="B21" s="144">
        <v>15</v>
      </c>
      <c r="C21" s="255" t="s">
        <v>52</v>
      </c>
      <c r="D21" s="256"/>
      <c r="E21" s="230" t="s">
        <v>112</v>
      </c>
      <c r="F21" s="230"/>
      <c r="G21" s="230"/>
      <c r="H21" s="230"/>
      <c r="I21" s="230"/>
      <c r="J21" s="230"/>
      <c r="K21" s="230"/>
      <c r="L21" s="230"/>
      <c r="M21" s="230"/>
      <c r="N21" s="5">
        <v>1</v>
      </c>
      <c r="O21" s="5">
        <v>0</v>
      </c>
      <c r="P21" s="5">
        <v>0</v>
      </c>
      <c r="Q21" s="5">
        <v>0</v>
      </c>
      <c r="R21" s="5">
        <v>0</v>
      </c>
      <c r="S21" s="5">
        <v>0</v>
      </c>
      <c r="T21" s="5">
        <v>1</v>
      </c>
      <c r="U21" s="16">
        <v>14</v>
      </c>
      <c r="V21" s="245"/>
      <c r="W21" s="6"/>
    </row>
    <row r="22" spans="1:23" ht="38.25" customHeight="1" x14ac:dyDescent="0.2">
      <c r="B22" s="144">
        <v>16</v>
      </c>
      <c r="C22" s="257" t="s">
        <v>124</v>
      </c>
      <c r="D22" s="258"/>
      <c r="E22" s="252" t="s">
        <v>94</v>
      </c>
      <c r="F22" s="253"/>
      <c r="G22" s="253"/>
      <c r="H22" s="253"/>
      <c r="I22" s="253"/>
      <c r="J22" s="253"/>
      <c r="K22" s="253"/>
      <c r="L22" s="253"/>
      <c r="M22" s="259"/>
      <c r="N22" s="5"/>
      <c r="O22" s="5"/>
      <c r="P22" s="5"/>
      <c r="Q22" s="5"/>
      <c r="R22" s="5"/>
      <c r="S22" s="5"/>
      <c r="T22" s="5"/>
      <c r="U22" s="16">
        <v>91</v>
      </c>
      <c r="V22" s="18"/>
      <c r="W22" s="6"/>
    </row>
    <row r="23" spans="1:23" ht="30" customHeight="1" x14ac:dyDescent="0.2">
      <c r="B23" s="144">
        <v>17</v>
      </c>
      <c r="C23" s="260"/>
      <c r="D23" s="261"/>
      <c r="E23" s="252" t="s">
        <v>95</v>
      </c>
      <c r="F23" s="253"/>
      <c r="G23" s="253"/>
      <c r="H23" s="253"/>
      <c r="I23" s="253"/>
      <c r="J23" s="253"/>
      <c r="K23" s="253"/>
      <c r="L23" s="253"/>
      <c r="M23" s="259"/>
      <c r="N23" s="5"/>
      <c r="O23" s="5"/>
      <c r="P23" s="5"/>
      <c r="Q23" s="5"/>
      <c r="R23" s="5"/>
      <c r="S23" s="5"/>
      <c r="T23" s="5"/>
      <c r="U23" s="16">
        <v>91</v>
      </c>
      <c r="V23" s="18"/>
      <c r="W23" s="6"/>
    </row>
    <row r="24" spans="1:23" ht="27.75" customHeight="1" x14ac:dyDescent="0.2">
      <c r="B24" s="144">
        <v>18</v>
      </c>
      <c r="C24" s="260"/>
      <c r="D24" s="261"/>
      <c r="E24" s="252" t="s">
        <v>96</v>
      </c>
      <c r="F24" s="253"/>
      <c r="G24" s="253"/>
      <c r="H24" s="253"/>
      <c r="I24" s="253"/>
      <c r="J24" s="253"/>
      <c r="K24" s="253"/>
      <c r="L24" s="253"/>
      <c r="M24" s="259"/>
      <c r="N24" s="5"/>
      <c r="O24" s="5"/>
      <c r="P24" s="5"/>
      <c r="Q24" s="5"/>
      <c r="R24" s="5"/>
      <c r="S24" s="5"/>
      <c r="T24" s="5"/>
      <c r="U24" s="16">
        <v>91</v>
      </c>
      <c r="V24" s="18"/>
      <c r="W24" s="6"/>
    </row>
    <row r="25" spans="1:23" ht="27.75" customHeight="1" x14ac:dyDescent="0.2">
      <c r="B25" s="144">
        <v>19</v>
      </c>
      <c r="C25" s="260"/>
      <c r="D25" s="261"/>
      <c r="E25" s="252" t="s">
        <v>136</v>
      </c>
      <c r="F25" s="253"/>
      <c r="G25" s="253"/>
      <c r="H25" s="253"/>
      <c r="I25" s="253"/>
      <c r="J25" s="253"/>
      <c r="K25" s="253"/>
      <c r="L25" s="253"/>
      <c r="M25" s="259"/>
      <c r="N25" s="5"/>
      <c r="O25" s="5"/>
      <c r="P25" s="5"/>
      <c r="Q25" s="5"/>
      <c r="R25" s="5"/>
      <c r="S25" s="5"/>
      <c r="T25" s="5"/>
      <c r="U25" s="16">
        <v>91</v>
      </c>
      <c r="V25" s="18"/>
      <c r="W25" s="6"/>
    </row>
    <row r="26" spans="1:23" ht="33.75" customHeight="1" thickBot="1" x14ac:dyDescent="0.25">
      <c r="B26" s="144">
        <v>20</v>
      </c>
      <c r="C26" s="262"/>
      <c r="D26" s="263"/>
      <c r="E26" s="252" t="s">
        <v>97</v>
      </c>
      <c r="F26" s="253"/>
      <c r="G26" s="253"/>
      <c r="H26" s="253"/>
      <c r="I26" s="253"/>
      <c r="J26" s="253"/>
      <c r="K26" s="253"/>
      <c r="L26" s="253"/>
      <c r="M26" s="259"/>
      <c r="N26" s="5"/>
      <c r="O26" s="5"/>
      <c r="P26" s="5"/>
      <c r="Q26" s="5"/>
      <c r="R26" s="5"/>
      <c r="S26" s="5"/>
      <c r="T26" s="5"/>
      <c r="U26" s="16">
        <v>91</v>
      </c>
      <c r="V26" s="18"/>
      <c r="W26" s="6"/>
    </row>
    <row r="27" spans="1:23" ht="25.15" customHeight="1" x14ac:dyDescent="0.2">
      <c r="B27" s="264" t="s">
        <v>125</v>
      </c>
      <c r="C27" s="264"/>
      <c r="D27" s="264"/>
      <c r="E27" s="264"/>
      <c r="F27" s="264"/>
      <c r="G27" s="264"/>
      <c r="H27" s="264"/>
      <c r="I27" s="264"/>
      <c r="J27" s="264"/>
      <c r="K27" s="264"/>
      <c r="L27" s="264"/>
      <c r="M27" s="264"/>
      <c r="N27" s="264"/>
      <c r="O27" s="264"/>
      <c r="P27" s="264"/>
      <c r="Q27" s="264"/>
      <c r="R27" s="264"/>
      <c r="S27" s="264"/>
      <c r="T27" s="264"/>
      <c r="U27" s="264"/>
      <c r="V27" s="265"/>
      <c r="W27" s="266"/>
    </row>
    <row r="28" spans="1:23" s="234" customFormat="1" ht="33" customHeight="1" x14ac:dyDescent="0.2">
      <c r="A28" s="94"/>
      <c r="B28" s="94" t="s">
        <v>126</v>
      </c>
      <c r="C28" s="202" t="s">
        <v>127</v>
      </c>
      <c r="D28" s="202"/>
      <c r="E28" s="202"/>
      <c r="F28" s="202"/>
      <c r="G28" s="202"/>
      <c r="H28" s="202"/>
      <c r="I28" s="202"/>
      <c r="J28" s="202"/>
      <c r="K28" s="202"/>
      <c r="L28" s="202"/>
      <c r="M28" s="202"/>
      <c r="N28" s="202"/>
      <c r="O28" s="202"/>
      <c r="P28" s="202"/>
      <c r="Q28" s="202"/>
      <c r="R28" s="202"/>
      <c r="S28" s="202"/>
      <c r="T28" s="202"/>
      <c r="U28" s="202"/>
      <c r="V28" s="202"/>
      <c r="W28" s="202"/>
    </row>
    <row r="29" spans="1:23" ht="64.5" customHeight="1" x14ac:dyDescent="0.2">
      <c r="B29" s="147">
        <v>21</v>
      </c>
      <c r="C29" s="207" t="s">
        <v>128</v>
      </c>
      <c r="D29" s="208"/>
      <c r="E29" s="208"/>
      <c r="F29" s="208"/>
      <c r="G29" s="208"/>
      <c r="H29" s="208"/>
      <c r="I29" s="208"/>
      <c r="J29" s="208"/>
      <c r="K29" s="208"/>
      <c r="L29" s="208"/>
      <c r="M29" s="208"/>
      <c r="N29" s="208"/>
      <c r="O29" s="208"/>
      <c r="P29" s="208"/>
      <c r="Q29" s="208"/>
      <c r="R29" s="208"/>
      <c r="S29" s="208"/>
      <c r="T29" s="209"/>
      <c r="U29" s="143">
        <v>10</v>
      </c>
      <c r="V29" s="113"/>
      <c r="W29" s="248"/>
    </row>
    <row r="30" spans="1:23" ht="33" customHeight="1" x14ac:dyDescent="0.2">
      <c r="B30" s="147">
        <v>22</v>
      </c>
      <c r="C30" s="207" t="s">
        <v>129</v>
      </c>
      <c r="D30" s="208"/>
      <c r="E30" s="208"/>
      <c r="F30" s="208"/>
      <c r="G30" s="208"/>
      <c r="H30" s="208"/>
      <c r="I30" s="208"/>
      <c r="J30" s="208"/>
      <c r="K30" s="208"/>
      <c r="L30" s="208"/>
      <c r="M30" s="208"/>
      <c r="N30" s="208"/>
      <c r="O30" s="208"/>
      <c r="P30" s="208"/>
      <c r="Q30" s="208"/>
      <c r="R30" s="208"/>
      <c r="S30" s="208"/>
      <c r="T30" s="209"/>
      <c r="U30" s="143">
        <v>3</v>
      </c>
      <c r="V30" s="113"/>
      <c r="W30" s="248"/>
    </row>
    <row r="31" spans="1:23" ht="39" customHeight="1" x14ac:dyDescent="0.2">
      <c r="B31" s="147">
        <v>23</v>
      </c>
      <c r="C31" s="207" t="s">
        <v>130</v>
      </c>
      <c r="D31" s="208"/>
      <c r="E31" s="208"/>
      <c r="F31" s="208"/>
      <c r="G31" s="208"/>
      <c r="H31" s="208"/>
      <c r="I31" s="208"/>
      <c r="J31" s="208"/>
      <c r="K31" s="208"/>
      <c r="L31" s="208"/>
      <c r="M31" s="208"/>
      <c r="N31" s="208"/>
      <c r="O31" s="208"/>
      <c r="P31" s="208"/>
      <c r="Q31" s="208"/>
      <c r="R31" s="208"/>
      <c r="S31" s="208"/>
      <c r="T31" s="209"/>
      <c r="U31" s="143">
        <v>3</v>
      </c>
      <c r="V31" s="113"/>
      <c r="W31" s="248"/>
    </row>
    <row r="32" spans="1:23" ht="39" customHeight="1" x14ac:dyDescent="0.2">
      <c r="B32" s="147">
        <v>24</v>
      </c>
      <c r="C32" s="207" t="s">
        <v>134</v>
      </c>
      <c r="D32" s="208"/>
      <c r="E32" s="208"/>
      <c r="F32" s="208"/>
      <c r="G32" s="208"/>
      <c r="H32" s="208"/>
      <c r="I32" s="208"/>
      <c r="J32" s="208"/>
      <c r="K32" s="208"/>
      <c r="L32" s="208"/>
      <c r="M32" s="208"/>
      <c r="N32" s="208"/>
      <c r="O32" s="208"/>
      <c r="P32" s="208"/>
      <c r="Q32" s="208"/>
      <c r="R32" s="208"/>
      <c r="S32" s="208"/>
      <c r="T32" s="209"/>
      <c r="U32" s="143">
        <v>3</v>
      </c>
      <c r="V32" s="113"/>
      <c r="W32" s="248"/>
    </row>
    <row r="33" spans="1:23" ht="39" customHeight="1" x14ac:dyDescent="0.2">
      <c r="B33" s="267">
        <v>25</v>
      </c>
      <c r="C33" s="207" t="s">
        <v>131</v>
      </c>
      <c r="D33" s="208"/>
      <c r="E33" s="208"/>
      <c r="F33" s="208"/>
      <c r="G33" s="208"/>
      <c r="H33" s="208"/>
      <c r="I33" s="208"/>
      <c r="J33" s="208"/>
      <c r="K33" s="208"/>
      <c r="L33" s="208"/>
      <c r="M33" s="208"/>
      <c r="N33" s="208"/>
      <c r="O33" s="208"/>
      <c r="P33" s="208"/>
      <c r="Q33" s="208"/>
      <c r="R33" s="208"/>
      <c r="S33" s="208"/>
      <c r="T33" s="209"/>
      <c r="U33" s="108">
        <v>91</v>
      </c>
      <c r="V33" s="113"/>
      <c r="W33" s="248"/>
    </row>
    <row r="34" spans="1:23" ht="33.75" customHeight="1" x14ac:dyDescent="0.2">
      <c r="A34" s="99"/>
      <c r="B34" s="268" t="s">
        <v>132</v>
      </c>
      <c r="C34" s="269"/>
      <c r="D34" s="269"/>
      <c r="E34" s="269"/>
      <c r="F34" s="269"/>
      <c r="G34" s="269"/>
      <c r="H34" s="269"/>
      <c r="I34" s="269"/>
      <c r="J34" s="269"/>
      <c r="K34" s="269"/>
      <c r="L34" s="269"/>
      <c r="M34" s="269"/>
      <c r="N34" s="269"/>
      <c r="O34" s="269"/>
      <c r="P34" s="269"/>
      <c r="Q34" s="269"/>
      <c r="R34" s="269"/>
      <c r="S34" s="269"/>
      <c r="T34" s="269"/>
      <c r="U34" s="269"/>
      <c r="V34" s="270"/>
      <c r="W34" s="271"/>
    </row>
    <row r="35" spans="1:23" ht="56.25" customHeight="1" x14ac:dyDescent="0.25">
      <c r="A35" s="272"/>
      <c r="B35" s="273" t="s">
        <v>186</v>
      </c>
      <c r="C35" s="274"/>
      <c r="D35" s="274"/>
      <c r="E35" s="274"/>
      <c r="F35" s="274"/>
      <c r="G35" s="274"/>
      <c r="H35" s="274"/>
      <c r="I35" s="274"/>
      <c r="J35" s="274"/>
      <c r="K35" s="274"/>
      <c r="L35" s="274"/>
      <c r="M35" s="274"/>
      <c r="N35" s="274"/>
      <c r="O35" s="274"/>
      <c r="P35" s="274"/>
      <c r="Q35" s="274"/>
      <c r="R35" s="274"/>
      <c r="S35" s="274"/>
      <c r="T35" s="274"/>
      <c r="U35" s="274"/>
      <c r="V35" s="275"/>
      <c r="W35" s="276"/>
    </row>
    <row r="39" spans="1:23" ht="35.25" customHeight="1" x14ac:dyDescent="0.2">
      <c r="B39" s="2" t="s">
        <v>178</v>
      </c>
      <c r="G39" s="277"/>
      <c r="H39" s="278" t="s">
        <v>179</v>
      </c>
      <c r="I39" s="278"/>
      <c r="J39" s="278"/>
      <c r="K39" s="278"/>
      <c r="L39" s="278"/>
      <c r="M39" s="278"/>
      <c r="N39" s="278"/>
      <c r="O39" s="278"/>
      <c r="P39" s="278"/>
      <c r="Q39" s="278"/>
      <c r="R39" s="278"/>
      <c r="S39" s="278"/>
      <c r="T39" s="278"/>
      <c r="U39" s="278"/>
      <c r="V39" s="278"/>
      <c r="W39" s="278"/>
    </row>
  </sheetData>
  <mergeCells count="55">
    <mergeCell ref="U1:W1"/>
    <mergeCell ref="C18:D18"/>
    <mergeCell ref="E18:M18"/>
    <mergeCell ref="C13:D13"/>
    <mergeCell ref="E13:M13"/>
    <mergeCell ref="C14:D14"/>
    <mergeCell ref="C17:D17"/>
    <mergeCell ref="E17:M17"/>
    <mergeCell ref="C15:D15"/>
    <mergeCell ref="E15:M15"/>
    <mergeCell ref="C16:D16"/>
    <mergeCell ref="E16:M16"/>
    <mergeCell ref="C11:D11"/>
    <mergeCell ref="E11:M11"/>
    <mergeCell ref="C12:D12"/>
    <mergeCell ref="E12:M12"/>
    <mergeCell ref="B27:V27"/>
    <mergeCell ref="C21:D21"/>
    <mergeCell ref="E21:M21"/>
    <mergeCell ref="C19:D19"/>
    <mergeCell ref="E19:M19"/>
    <mergeCell ref="E22:M22"/>
    <mergeCell ref="E25:M25"/>
    <mergeCell ref="E23:M23"/>
    <mergeCell ref="E24:M24"/>
    <mergeCell ref="E26:M26"/>
    <mergeCell ref="C22:D26"/>
    <mergeCell ref="C20:D20"/>
    <mergeCell ref="E20:M20"/>
    <mergeCell ref="E14:M14"/>
    <mergeCell ref="C10:D10"/>
    <mergeCell ref="E10:M10"/>
    <mergeCell ref="C8:D8"/>
    <mergeCell ref="E8:M8"/>
    <mergeCell ref="C9:D9"/>
    <mergeCell ref="E9:M9"/>
    <mergeCell ref="C7:D7"/>
    <mergeCell ref="E7:M7"/>
    <mergeCell ref="B2:W2"/>
    <mergeCell ref="B4:B5"/>
    <mergeCell ref="C4:D5"/>
    <mergeCell ref="E4:M5"/>
    <mergeCell ref="N4:T4"/>
    <mergeCell ref="U4:U5"/>
    <mergeCell ref="V4:V5"/>
    <mergeCell ref="W4:W5"/>
    <mergeCell ref="H39:W39"/>
    <mergeCell ref="C33:T33"/>
    <mergeCell ref="C28:W28"/>
    <mergeCell ref="C29:T29"/>
    <mergeCell ref="C30:T30"/>
    <mergeCell ref="C31:T31"/>
    <mergeCell ref="C32:T32"/>
    <mergeCell ref="B34:V34"/>
    <mergeCell ref="B35:V35"/>
  </mergeCells>
  <pageMargins left="0.7" right="0.7" top="0.75" bottom="0.75" header="0.3" footer="0.3"/>
  <pageSetup paperSize="9"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7BE87-0F89-4D73-86D6-7C194CFE5D47}">
  <sheetPr>
    <pageSetUpPr fitToPage="1"/>
  </sheetPr>
  <dimension ref="A3:U44"/>
  <sheetViews>
    <sheetView topLeftCell="A7" workbookViewId="0">
      <selection activeCell="P31" sqref="P31"/>
    </sheetView>
  </sheetViews>
  <sheetFormatPr defaultRowHeight="12.75" x14ac:dyDescent="0.2"/>
  <cols>
    <col min="1" max="1" width="8.88671875" style="8"/>
    <col min="2" max="2" width="8.5546875" style="8" customWidth="1"/>
    <col min="3" max="3" width="7.21875" style="8" customWidth="1"/>
    <col min="4" max="4" width="5.77734375" style="8" customWidth="1"/>
    <col min="5" max="5" width="8.88671875" style="8"/>
    <col min="6" max="6" width="2.44140625" style="80" customWidth="1"/>
    <col min="7" max="7" width="7" style="8" customWidth="1"/>
    <col min="8" max="8" width="5.5546875" style="8" customWidth="1"/>
    <col min="9" max="9" width="5.88671875" style="8" customWidth="1"/>
    <col min="10" max="10" width="5.6640625" style="8" customWidth="1"/>
    <col min="11" max="11" width="2.44140625" style="80" customWidth="1"/>
    <col min="12" max="12" width="7.33203125" style="8" customWidth="1"/>
    <col min="13" max="13" width="5.44140625" style="8" customWidth="1"/>
    <col min="14" max="14" width="6.21875" style="8" customWidth="1"/>
    <col min="15" max="15" width="6.77734375" style="8" customWidth="1"/>
    <col min="16" max="16" width="2.44140625" style="80" customWidth="1"/>
    <col min="17" max="17" width="7" style="8" customWidth="1"/>
    <col min="18" max="18" width="5.6640625" style="8" customWidth="1"/>
    <col min="19" max="19" width="5.77734375" style="8" customWidth="1"/>
    <col min="20" max="20" width="6.5546875" style="8" customWidth="1"/>
    <col min="21" max="16384" width="8.88671875" style="8"/>
  </cols>
  <sheetData>
    <row r="3" spans="3:20" x14ac:dyDescent="0.2">
      <c r="C3" s="8" t="s">
        <v>167</v>
      </c>
      <c r="H3" s="8" t="s">
        <v>169</v>
      </c>
      <c r="M3" s="8" t="s">
        <v>170</v>
      </c>
      <c r="R3" s="8" t="s">
        <v>171</v>
      </c>
    </row>
    <row r="5" spans="3:20" x14ac:dyDescent="0.2">
      <c r="H5" s="134" t="s">
        <v>174</v>
      </c>
      <c r="I5" s="131"/>
      <c r="J5" s="131"/>
      <c r="M5" s="134" t="s">
        <v>174</v>
      </c>
      <c r="N5" s="134"/>
      <c r="O5" s="134"/>
      <c r="P5" s="137"/>
      <c r="R5" s="134" t="s">
        <v>174</v>
      </c>
      <c r="S5" s="134"/>
      <c r="T5" s="134"/>
    </row>
    <row r="6" spans="3:20" x14ac:dyDescent="0.2">
      <c r="C6" s="134" t="s">
        <v>174</v>
      </c>
      <c r="D6" s="131"/>
      <c r="E6" s="131"/>
      <c r="H6" s="117">
        <v>2025</v>
      </c>
      <c r="I6" s="118">
        <v>2026</v>
      </c>
      <c r="J6" s="119" t="s">
        <v>154</v>
      </c>
      <c r="K6" s="136"/>
      <c r="M6" s="120">
        <v>2025</v>
      </c>
      <c r="N6" s="121">
        <v>2026</v>
      </c>
      <c r="O6" s="122" t="s">
        <v>154</v>
      </c>
      <c r="P6" s="122"/>
      <c r="R6" s="120">
        <v>2025</v>
      </c>
      <c r="S6" s="123">
        <v>2026</v>
      </c>
      <c r="T6" s="119" t="s">
        <v>154</v>
      </c>
    </row>
    <row r="7" spans="3:20" x14ac:dyDescent="0.2">
      <c r="C7" s="120">
        <f ca="1">+H30+C7:E12</f>
        <v>0</v>
      </c>
      <c r="D7" s="121">
        <v>2026</v>
      </c>
      <c r="E7" s="124" t="s">
        <v>154</v>
      </c>
      <c r="F7" s="122"/>
      <c r="H7" s="125"/>
      <c r="I7" s="125">
        <v>115</v>
      </c>
      <c r="J7" s="8">
        <f t="shared" ref="J7:J15" si="0">SUM(H7:I7)</f>
        <v>115</v>
      </c>
      <c r="M7" s="125">
        <f>2*256</f>
        <v>512</v>
      </c>
      <c r="N7" s="125">
        <f>2*256</f>
        <v>512</v>
      </c>
      <c r="O7" s="126">
        <f>SUM(M7:N7)</f>
        <v>1024</v>
      </c>
      <c r="P7" s="127"/>
      <c r="R7" s="125">
        <v>490</v>
      </c>
      <c r="S7" s="125"/>
      <c r="T7" s="8">
        <f t="shared" ref="T7:T16" si="1">SUM(R7:S7)</f>
        <v>490</v>
      </c>
    </row>
    <row r="8" spans="3:20" x14ac:dyDescent="0.2">
      <c r="C8" s="125">
        <f>228.8*3</f>
        <v>686.40000000000009</v>
      </c>
      <c r="D8" s="125"/>
      <c r="E8" s="125">
        <f>SUM(C8:D8)</f>
        <v>686.40000000000009</v>
      </c>
      <c r="F8" s="127"/>
      <c r="H8" s="125">
        <f>3*85</f>
        <v>255</v>
      </c>
      <c r="I8" s="125">
        <f>3*85</f>
        <v>255</v>
      </c>
      <c r="J8" s="8">
        <f t="shared" si="0"/>
        <v>510</v>
      </c>
      <c r="M8" s="125">
        <v>256</v>
      </c>
      <c r="N8" s="125"/>
      <c r="O8" s="126">
        <f>SUM(M8:N8)</f>
        <v>256</v>
      </c>
      <c r="P8" s="127"/>
      <c r="R8" s="125"/>
      <c r="S8" s="125">
        <v>490</v>
      </c>
      <c r="T8" s="8">
        <f t="shared" si="1"/>
        <v>490</v>
      </c>
    </row>
    <row r="9" spans="3:20" x14ac:dyDescent="0.2">
      <c r="C9" s="125">
        <v>228.8</v>
      </c>
      <c r="D9" s="125">
        <v>228.8</v>
      </c>
      <c r="E9" s="125">
        <f>SUM(C9:D9)</f>
        <v>457.6</v>
      </c>
      <c r="F9" s="127"/>
      <c r="H9" s="125">
        <f>2*85</f>
        <v>170</v>
      </c>
      <c r="I9" s="125">
        <f>2*85</f>
        <v>170</v>
      </c>
      <c r="J9" s="8">
        <f t="shared" si="0"/>
        <v>340</v>
      </c>
      <c r="M9" s="125">
        <f>2*256</f>
        <v>512</v>
      </c>
      <c r="N9" s="125">
        <v>256</v>
      </c>
      <c r="O9" s="126">
        <f>SUM(M9:N9)</f>
        <v>768</v>
      </c>
      <c r="P9" s="127"/>
      <c r="R9" s="125">
        <v>500</v>
      </c>
      <c r="S9" s="125">
        <v>300</v>
      </c>
      <c r="T9" s="8">
        <f t="shared" si="1"/>
        <v>800</v>
      </c>
    </row>
    <row r="10" spans="3:20" x14ac:dyDescent="0.2">
      <c r="C10" s="125"/>
      <c r="D10" s="125">
        <v>228.8</v>
      </c>
      <c r="E10" s="125">
        <f>SUM(C10:D10)</f>
        <v>228.8</v>
      </c>
      <c r="F10" s="127"/>
      <c r="H10" s="125">
        <f>6*11</f>
        <v>66</v>
      </c>
      <c r="I10" s="125">
        <f>5*11</f>
        <v>55</v>
      </c>
      <c r="J10" s="8">
        <f t="shared" si="0"/>
        <v>121</v>
      </c>
      <c r="M10" s="125">
        <v>320</v>
      </c>
      <c r="N10" s="125"/>
      <c r="O10" s="126">
        <f t="shared" ref="O10:O19" si="2">SUM(M10:N10)</f>
        <v>320</v>
      </c>
      <c r="P10" s="127"/>
      <c r="R10" s="125">
        <v>490</v>
      </c>
      <c r="S10" s="125">
        <v>490</v>
      </c>
      <c r="T10" s="8">
        <f t="shared" si="1"/>
        <v>980</v>
      </c>
    </row>
    <row r="11" spans="3:20" x14ac:dyDescent="0.2">
      <c r="C11" s="125">
        <f>13*228.8</f>
        <v>2974.4</v>
      </c>
      <c r="D11" s="125">
        <f>8*228.8</f>
        <v>1830.4</v>
      </c>
      <c r="E11" s="125">
        <f>SUM(C11:D11)</f>
        <v>4804.8</v>
      </c>
      <c r="F11" s="127"/>
      <c r="H11" s="125">
        <f>6*7</f>
        <v>42</v>
      </c>
      <c r="I11" s="125">
        <f>5*7</f>
        <v>35</v>
      </c>
      <c r="J11" s="127">
        <f t="shared" si="0"/>
        <v>77</v>
      </c>
      <c r="K11" s="127"/>
      <c r="M11" s="125">
        <v>256</v>
      </c>
      <c r="N11" s="125"/>
      <c r="O11" s="126">
        <f t="shared" si="2"/>
        <v>256</v>
      </c>
      <c r="P11" s="127"/>
      <c r="R11" s="125">
        <f>7*15</f>
        <v>105</v>
      </c>
      <c r="S11" s="125">
        <f>5*15</f>
        <v>75</v>
      </c>
      <c r="T11" s="8">
        <f t="shared" si="1"/>
        <v>180</v>
      </c>
    </row>
    <row r="12" spans="3:20" x14ac:dyDescent="0.2">
      <c r="C12" s="125"/>
      <c r="D12" s="125"/>
      <c r="E12" s="125"/>
      <c r="F12" s="127"/>
      <c r="H12" s="125">
        <f>6*40</f>
        <v>240</v>
      </c>
      <c r="I12" s="125">
        <f>5*40</f>
        <v>200</v>
      </c>
      <c r="J12" s="127">
        <f t="shared" si="0"/>
        <v>440</v>
      </c>
      <c r="K12" s="127"/>
      <c r="M12" s="125">
        <v>120</v>
      </c>
      <c r="N12" s="125">
        <v>120</v>
      </c>
      <c r="O12" s="126">
        <f t="shared" si="2"/>
        <v>240</v>
      </c>
      <c r="P12" s="127"/>
      <c r="R12" s="125">
        <f>7*10</f>
        <v>70</v>
      </c>
      <c r="S12" s="125">
        <f>5*10</f>
        <v>50</v>
      </c>
      <c r="T12" s="8">
        <f t="shared" si="1"/>
        <v>120</v>
      </c>
    </row>
    <row r="13" spans="3:20" x14ac:dyDescent="0.2">
      <c r="C13" s="125">
        <f>6*334.4</f>
        <v>2006.3999999999999</v>
      </c>
      <c r="D13" s="125">
        <v>334.4</v>
      </c>
      <c r="E13" s="125">
        <f t="shared" ref="E13:E28" si="3">SUM(C13:D13)</f>
        <v>2340.7999999999997</v>
      </c>
      <c r="F13" s="127"/>
      <c r="H13" s="125">
        <f>6*10</f>
        <v>60</v>
      </c>
      <c r="I13" s="125">
        <f>5*10</f>
        <v>50</v>
      </c>
      <c r="J13" s="127">
        <f t="shared" si="0"/>
        <v>110</v>
      </c>
      <c r="K13" s="127"/>
      <c r="M13" s="125">
        <v>183</v>
      </c>
      <c r="N13" s="125">
        <v>183</v>
      </c>
      <c r="O13" s="126">
        <f t="shared" si="2"/>
        <v>366</v>
      </c>
      <c r="P13" s="127"/>
      <c r="R13" s="125">
        <f>7*20</f>
        <v>140</v>
      </c>
      <c r="S13" s="125">
        <f>5*20</f>
        <v>100</v>
      </c>
      <c r="T13" s="8">
        <f t="shared" si="1"/>
        <v>240</v>
      </c>
    </row>
    <row r="14" spans="3:20" x14ac:dyDescent="0.2">
      <c r="C14" s="125">
        <v>228.8</v>
      </c>
      <c r="D14" s="125">
        <v>228.8</v>
      </c>
      <c r="E14" s="125">
        <f t="shared" si="3"/>
        <v>457.6</v>
      </c>
      <c r="F14" s="127"/>
      <c r="H14" s="125">
        <f>6*10</f>
        <v>60</v>
      </c>
      <c r="I14" s="125">
        <f>5*10</f>
        <v>50</v>
      </c>
      <c r="J14" s="127">
        <f t="shared" si="0"/>
        <v>110</v>
      </c>
      <c r="K14" s="127"/>
      <c r="M14" s="125">
        <v>80</v>
      </c>
      <c r="N14" s="125">
        <f>6*8</f>
        <v>48</v>
      </c>
      <c r="O14" s="126">
        <f t="shared" si="2"/>
        <v>128</v>
      </c>
      <c r="P14" s="127"/>
      <c r="R14" s="125">
        <f>7*15</f>
        <v>105</v>
      </c>
      <c r="S14" s="125">
        <f>5*15</f>
        <v>75</v>
      </c>
      <c r="T14" s="8">
        <f t="shared" si="1"/>
        <v>180</v>
      </c>
    </row>
    <row r="15" spans="3:20" x14ac:dyDescent="0.2">
      <c r="C15" s="125">
        <f>7*140.6</f>
        <v>984.19999999999993</v>
      </c>
      <c r="D15" s="125">
        <v>140.6</v>
      </c>
      <c r="E15" s="125">
        <f t="shared" si="3"/>
        <v>1124.8</v>
      </c>
      <c r="F15" s="127"/>
      <c r="G15" s="8" t="s">
        <v>175</v>
      </c>
      <c r="H15" s="128">
        <f>SUM(H7:H14)</f>
        <v>893</v>
      </c>
      <c r="I15" s="135">
        <f>SUM(I7:I14)</f>
        <v>930</v>
      </c>
      <c r="J15" s="127">
        <f t="shared" si="0"/>
        <v>1823</v>
      </c>
      <c r="K15" s="127"/>
      <c r="M15" s="125">
        <v>80</v>
      </c>
      <c r="N15" s="125">
        <v>48</v>
      </c>
      <c r="O15" s="126">
        <f t="shared" si="2"/>
        <v>128</v>
      </c>
      <c r="P15" s="127"/>
      <c r="R15" s="125">
        <f>7*10</f>
        <v>70</v>
      </c>
      <c r="S15" s="125">
        <f>5*10</f>
        <v>50</v>
      </c>
      <c r="T15" s="8">
        <f t="shared" si="1"/>
        <v>120</v>
      </c>
    </row>
    <row r="16" spans="3:20" x14ac:dyDescent="0.2">
      <c r="C16" s="125">
        <f>2*228.8</f>
        <v>457.6</v>
      </c>
      <c r="D16" s="125">
        <f>2*228.8</f>
        <v>457.6</v>
      </c>
      <c r="E16" s="125">
        <f t="shared" si="3"/>
        <v>915.2</v>
      </c>
      <c r="F16" s="127"/>
      <c r="H16" s="134" t="s">
        <v>173</v>
      </c>
      <c r="I16" s="132"/>
      <c r="J16" s="131"/>
      <c r="M16" s="125">
        <v>80</v>
      </c>
      <c r="N16" s="125">
        <v>48</v>
      </c>
      <c r="O16" s="126">
        <f t="shared" si="2"/>
        <v>128</v>
      </c>
      <c r="P16" s="127"/>
      <c r="Q16" s="8" t="s">
        <v>175</v>
      </c>
      <c r="R16" s="128">
        <f>SUM(R7:R15)</f>
        <v>1970</v>
      </c>
      <c r="S16" s="135">
        <f>SUM(S7:S15)</f>
        <v>1630</v>
      </c>
      <c r="T16" s="8">
        <f t="shared" si="1"/>
        <v>3600</v>
      </c>
    </row>
    <row r="17" spans="1:20" x14ac:dyDescent="0.2">
      <c r="C17" s="125">
        <v>183.6</v>
      </c>
      <c r="D17" s="125"/>
      <c r="E17" s="125">
        <f t="shared" si="3"/>
        <v>183.6</v>
      </c>
      <c r="F17" s="127"/>
      <c r="H17" s="125">
        <f>3*100</f>
        <v>300</v>
      </c>
      <c r="I17" s="125">
        <f>2*100</f>
        <v>200</v>
      </c>
      <c r="J17" s="8">
        <f t="shared" ref="J17:J23" si="4">SUM(H17:I17)</f>
        <v>500</v>
      </c>
      <c r="M17" s="125">
        <v>80</v>
      </c>
      <c r="N17" s="125">
        <v>48</v>
      </c>
      <c r="O17" s="126">
        <f t="shared" si="2"/>
        <v>128</v>
      </c>
      <c r="P17" s="127"/>
      <c r="R17" s="134" t="s">
        <v>173</v>
      </c>
      <c r="S17" s="132"/>
      <c r="T17" s="131"/>
    </row>
    <row r="18" spans="1:20" x14ac:dyDescent="0.2">
      <c r="C18" s="125">
        <f>5*237.6</f>
        <v>1188</v>
      </c>
      <c r="D18" s="125">
        <f>237.6</f>
        <v>237.6</v>
      </c>
      <c r="E18" s="125">
        <f t="shared" si="3"/>
        <v>1425.6</v>
      </c>
      <c r="F18" s="127"/>
      <c r="H18" s="125">
        <v>60</v>
      </c>
      <c r="I18" s="125">
        <v>0</v>
      </c>
      <c r="J18" s="8">
        <f t="shared" si="4"/>
        <v>60</v>
      </c>
      <c r="M18" s="125">
        <v>80</v>
      </c>
      <c r="N18" s="125">
        <v>48</v>
      </c>
      <c r="O18" s="126">
        <f t="shared" si="2"/>
        <v>128</v>
      </c>
      <c r="P18" s="127"/>
      <c r="R18" s="125">
        <v>210</v>
      </c>
      <c r="S18" s="125">
        <v>140</v>
      </c>
      <c r="T18" s="8">
        <f t="shared" ref="T18:T24" si="5">SUM(R18:S18)</f>
        <v>350</v>
      </c>
    </row>
    <row r="19" spans="1:20" x14ac:dyDescent="0.2">
      <c r="C19" s="125"/>
      <c r="D19" s="125">
        <v>228.8</v>
      </c>
      <c r="E19" s="125">
        <f t="shared" si="3"/>
        <v>228.8</v>
      </c>
      <c r="F19" s="127"/>
      <c r="H19" s="125">
        <v>60</v>
      </c>
      <c r="I19" s="125">
        <v>0</v>
      </c>
      <c r="J19" s="8">
        <f t="shared" si="4"/>
        <v>60</v>
      </c>
      <c r="L19" s="8" t="s">
        <v>175</v>
      </c>
      <c r="M19" s="128">
        <f>SUM(M7:M18)</f>
        <v>2559</v>
      </c>
      <c r="N19" s="135">
        <f>SUM(N7:N18)</f>
        <v>1311</v>
      </c>
      <c r="O19" s="126">
        <f t="shared" si="2"/>
        <v>3870</v>
      </c>
      <c r="P19" s="127"/>
      <c r="R19" s="125">
        <v>70</v>
      </c>
      <c r="S19" s="125">
        <v>70</v>
      </c>
      <c r="T19" s="8">
        <f t="shared" si="5"/>
        <v>140</v>
      </c>
    </row>
    <row r="20" spans="1:20" x14ac:dyDescent="0.2">
      <c r="C20" s="125">
        <v>228.8</v>
      </c>
      <c r="D20" s="125"/>
      <c r="E20" s="125">
        <f t="shared" si="3"/>
        <v>228.8</v>
      </c>
      <c r="F20" s="127"/>
      <c r="H20" s="125">
        <v>60</v>
      </c>
      <c r="I20" s="125">
        <v>0</v>
      </c>
      <c r="J20" s="8">
        <f t="shared" si="4"/>
        <v>60</v>
      </c>
      <c r="M20" s="134" t="s">
        <v>173</v>
      </c>
      <c r="N20" s="131"/>
      <c r="O20" s="133">
        <f>SUM(M20:N20)</f>
        <v>0</v>
      </c>
      <c r="P20" s="127"/>
      <c r="R20" s="125">
        <v>70</v>
      </c>
      <c r="S20" s="125">
        <v>70</v>
      </c>
      <c r="T20" s="8">
        <f t="shared" si="5"/>
        <v>140</v>
      </c>
    </row>
    <row r="21" spans="1:20" x14ac:dyDescent="0.2">
      <c r="A21" s="8" t="s">
        <v>172</v>
      </c>
      <c r="C21" s="125">
        <f>10*88</f>
        <v>880</v>
      </c>
      <c r="D21" s="125">
        <f>10*88</f>
        <v>880</v>
      </c>
      <c r="E21" s="125">
        <f t="shared" si="3"/>
        <v>1760</v>
      </c>
      <c r="F21" s="127"/>
      <c r="H21" s="125">
        <f>6*85</f>
        <v>510</v>
      </c>
      <c r="I21" s="125">
        <f>5*85</f>
        <v>425</v>
      </c>
      <c r="J21" s="8">
        <f t="shared" si="4"/>
        <v>935</v>
      </c>
      <c r="M21" s="125">
        <v>170</v>
      </c>
      <c r="N21" s="125">
        <v>85</v>
      </c>
      <c r="O21" s="126">
        <f>SUM(M21:N21)</f>
        <v>255</v>
      </c>
      <c r="P21" s="127"/>
      <c r="R21" s="125">
        <v>70</v>
      </c>
      <c r="S21" s="125">
        <v>70</v>
      </c>
      <c r="T21" s="8">
        <f t="shared" si="5"/>
        <v>140</v>
      </c>
    </row>
    <row r="22" spans="1:20" x14ac:dyDescent="0.2">
      <c r="C22" s="125">
        <f>7*167.2</f>
        <v>1170.3999999999999</v>
      </c>
      <c r="D22" s="125">
        <f>7*167.2</f>
        <v>1170.3999999999999</v>
      </c>
      <c r="E22" s="125">
        <f t="shared" si="3"/>
        <v>2340.7999999999997</v>
      </c>
      <c r="F22" s="127"/>
      <c r="G22" s="8" t="s">
        <v>175</v>
      </c>
      <c r="H22" s="128">
        <f>SUM(H17:H21)</f>
        <v>990</v>
      </c>
      <c r="I22" s="135">
        <f>SUM(I17:I21)</f>
        <v>625</v>
      </c>
      <c r="J22" s="8">
        <f t="shared" si="4"/>
        <v>1615</v>
      </c>
      <c r="M22" s="125">
        <v>55</v>
      </c>
      <c r="N22" s="125">
        <v>55</v>
      </c>
      <c r="O22" s="126">
        <f>SUM(M22:N22)</f>
        <v>110</v>
      </c>
      <c r="P22" s="127"/>
      <c r="R22" s="125">
        <f>7*60</f>
        <v>420</v>
      </c>
      <c r="S22" s="125">
        <f>5*60</f>
        <v>300</v>
      </c>
      <c r="T22" s="8">
        <f t="shared" si="5"/>
        <v>720</v>
      </c>
    </row>
    <row r="23" spans="1:20" x14ac:dyDescent="0.2">
      <c r="A23" s="8">
        <f>E36</f>
        <v>28148.399999999994</v>
      </c>
      <c r="C23" s="125">
        <f>58*8.8</f>
        <v>510.40000000000003</v>
      </c>
      <c r="D23" s="125">
        <f>33*8.8</f>
        <v>290.40000000000003</v>
      </c>
      <c r="E23" s="125">
        <f t="shared" si="3"/>
        <v>800.80000000000007</v>
      </c>
      <c r="F23" s="127"/>
      <c r="G23" s="8" t="s">
        <v>54</v>
      </c>
      <c r="H23" s="125">
        <f>H15+H22</f>
        <v>1883</v>
      </c>
      <c r="I23" s="125">
        <f>I15+I22</f>
        <v>1555</v>
      </c>
      <c r="J23" s="119">
        <f t="shared" si="4"/>
        <v>3438</v>
      </c>
      <c r="K23" s="136"/>
      <c r="L23" s="8" t="s">
        <v>175</v>
      </c>
      <c r="M23" s="125">
        <v>55</v>
      </c>
      <c r="N23" s="125">
        <v>55</v>
      </c>
      <c r="O23" s="126">
        <f t="shared" ref="O23:O27" si="6">SUM(M23:N23)</f>
        <v>110</v>
      </c>
      <c r="P23" s="127"/>
      <c r="Q23" s="8" t="s">
        <v>175</v>
      </c>
      <c r="R23" s="128">
        <f>SUM(R18:R22)</f>
        <v>840</v>
      </c>
      <c r="S23" s="135">
        <f>SUM(S18:S22)</f>
        <v>650</v>
      </c>
      <c r="T23" s="8">
        <f t="shared" si="5"/>
        <v>1490</v>
      </c>
    </row>
    <row r="24" spans="1:20" x14ac:dyDescent="0.2">
      <c r="A24" s="8">
        <f>J23</f>
        <v>3438</v>
      </c>
      <c r="C24" s="125">
        <f>58*8.8</f>
        <v>510.40000000000003</v>
      </c>
      <c r="D24" s="125">
        <f>33*8.8</f>
        <v>290.40000000000003</v>
      </c>
      <c r="E24" s="125">
        <f t="shared" si="3"/>
        <v>800.80000000000007</v>
      </c>
      <c r="F24" s="127"/>
      <c r="M24" s="125">
        <v>55</v>
      </c>
      <c r="N24" s="125">
        <v>55</v>
      </c>
      <c r="O24" s="126">
        <f t="shared" si="6"/>
        <v>110</v>
      </c>
      <c r="P24" s="127"/>
      <c r="Q24" s="8" t="s">
        <v>54</v>
      </c>
      <c r="R24" s="125">
        <f>R16+R23</f>
        <v>2810</v>
      </c>
      <c r="S24" s="125">
        <f>S16+S23</f>
        <v>2280</v>
      </c>
      <c r="T24" s="119">
        <f t="shared" si="5"/>
        <v>5090</v>
      </c>
    </row>
    <row r="25" spans="1:20" x14ac:dyDescent="0.2">
      <c r="A25" s="8">
        <f>O27</f>
        <v>5095</v>
      </c>
      <c r="C25" s="125">
        <f>58*26.4</f>
        <v>1531.1999999999998</v>
      </c>
      <c r="D25" s="125">
        <f>33*26.4</f>
        <v>871.19999999999993</v>
      </c>
      <c r="E25" s="125">
        <f t="shared" si="3"/>
        <v>2402.3999999999996</v>
      </c>
      <c r="F25" s="127"/>
      <c r="H25" s="8" t="s">
        <v>160</v>
      </c>
      <c r="I25" s="8" t="s">
        <v>161</v>
      </c>
      <c r="M25" s="125">
        <f>10*40</f>
        <v>400</v>
      </c>
      <c r="N25" s="125">
        <f>6*40</f>
        <v>240</v>
      </c>
      <c r="O25" s="126">
        <f t="shared" si="6"/>
        <v>640</v>
      </c>
      <c r="P25" s="127"/>
    </row>
    <row r="26" spans="1:20" x14ac:dyDescent="0.2">
      <c r="A26" s="8">
        <f>T24</f>
        <v>5090</v>
      </c>
      <c r="C26" s="125">
        <f>58*8.8</f>
        <v>510.40000000000003</v>
      </c>
      <c r="D26" s="125">
        <f>33*8.8</f>
        <v>290.40000000000003</v>
      </c>
      <c r="E26" s="125">
        <f t="shared" si="3"/>
        <v>800.80000000000007</v>
      </c>
      <c r="F26" s="127"/>
      <c r="L26" s="8" t="s">
        <v>175</v>
      </c>
      <c r="M26" s="128">
        <f>SUM(M21:M25)</f>
        <v>735</v>
      </c>
      <c r="N26" s="135">
        <f>SUM(N21:N25)</f>
        <v>490</v>
      </c>
      <c r="O26" s="126">
        <f t="shared" si="6"/>
        <v>1225</v>
      </c>
      <c r="P26" s="127"/>
      <c r="R26" s="9"/>
      <c r="S26" s="9"/>
      <c r="T26" s="9"/>
    </row>
    <row r="27" spans="1:20" x14ac:dyDescent="0.2">
      <c r="C27" s="125">
        <f>58*8.8</f>
        <v>510.40000000000003</v>
      </c>
      <c r="D27" s="125">
        <f>33*8.8</f>
        <v>290.40000000000003</v>
      </c>
      <c r="E27" s="125">
        <f t="shared" si="3"/>
        <v>800.80000000000007</v>
      </c>
      <c r="F27" s="127"/>
      <c r="L27" s="8" t="s">
        <v>54</v>
      </c>
      <c r="M27" s="125">
        <f>M19+M26</f>
        <v>3294</v>
      </c>
      <c r="N27" s="125">
        <f>N19+N26</f>
        <v>1801</v>
      </c>
      <c r="O27" s="129">
        <f t="shared" si="6"/>
        <v>5095</v>
      </c>
      <c r="P27" s="122"/>
      <c r="R27" s="9" t="s">
        <v>165</v>
      </c>
      <c r="S27" s="9" t="s">
        <v>166</v>
      </c>
      <c r="T27" s="9"/>
    </row>
    <row r="28" spans="1:20" x14ac:dyDescent="0.2">
      <c r="A28" s="8">
        <f>SUM(A23:A27)</f>
        <v>41771.399999999994</v>
      </c>
      <c r="B28" s="8" t="s">
        <v>175</v>
      </c>
      <c r="C28" s="120">
        <f>SUM(C8:C27)</f>
        <v>14790.199999999997</v>
      </c>
      <c r="D28" s="135">
        <f>SUM(D8:D27)</f>
        <v>7998.9999999999982</v>
      </c>
      <c r="E28" s="125">
        <f t="shared" si="3"/>
        <v>22789.199999999997</v>
      </c>
      <c r="F28" s="127"/>
    </row>
    <row r="29" spans="1:20" x14ac:dyDescent="0.2">
      <c r="C29" s="134" t="s">
        <v>173</v>
      </c>
      <c r="D29" s="131"/>
      <c r="E29" s="131"/>
      <c r="M29" s="8" t="s">
        <v>157</v>
      </c>
      <c r="N29" s="8" t="s">
        <v>156</v>
      </c>
    </row>
    <row r="30" spans="1:20" x14ac:dyDescent="0.2">
      <c r="C30" s="125">
        <v>440</v>
      </c>
      <c r="D30" s="95">
        <v>440</v>
      </c>
      <c r="E30" s="125">
        <f t="shared" ref="E30:E36" si="7">SUM(C30:D30)</f>
        <v>880</v>
      </c>
      <c r="F30" s="127"/>
    </row>
    <row r="31" spans="1:20" x14ac:dyDescent="0.2">
      <c r="C31" s="125">
        <v>105.6</v>
      </c>
      <c r="D31" s="125">
        <v>52.8</v>
      </c>
      <c r="E31" s="125">
        <f t="shared" si="7"/>
        <v>158.39999999999998</v>
      </c>
      <c r="F31" s="127"/>
    </row>
    <row r="32" spans="1:20" x14ac:dyDescent="0.2">
      <c r="C32" s="125">
        <v>105.6</v>
      </c>
      <c r="D32" s="95">
        <v>52.8</v>
      </c>
      <c r="E32" s="125">
        <f t="shared" si="7"/>
        <v>158.39999999999998</v>
      </c>
      <c r="F32" s="127"/>
    </row>
    <row r="33" spans="1:21" x14ac:dyDescent="0.2">
      <c r="C33" s="125">
        <v>105.6</v>
      </c>
      <c r="D33" s="95">
        <v>52.8</v>
      </c>
      <c r="E33" s="125">
        <f t="shared" si="7"/>
        <v>158.39999999999998</v>
      </c>
      <c r="F33" s="127"/>
    </row>
    <row r="34" spans="1:21" x14ac:dyDescent="0.2">
      <c r="C34" s="125">
        <v>2552</v>
      </c>
      <c r="D34" s="95">
        <v>1452</v>
      </c>
      <c r="E34" s="125">
        <f t="shared" si="7"/>
        <v>4004</v>
      </c>
      <c r="F34" s="127"/>
    </row>
    <row r="35" spans="1:21" x14ac:dyDescent="0.2">
      <c r="B35" s="8" t="s">
        <v>175</v>
      </c>
      <c r="C35" s="120">
        <f>SUM(C30:C34)</f>
        <v>3308.8</v>
      </c>
      <c r="D35" s="135">
        <f>SUM(D30:D34)</f>
        <v>2050.4</v>
      </c>
      <c r="E35" s="125">
        <f t="shared" si="7"/>
        <v>5359.2000000000007</v>
      </c>
      <c r="F35" s="127"/>
    </row>
    <row r="36" spans="1:21" x14ac:dyDescent="0.2">
      <c r="B36" s="8" t="s">
        <v>54</v>
      </c>
      <c r="C36" s="125">
        <f>C28+C35</f>
        <v>18098.999999999996</v>
      </c>
      <c r="D36" s="125">
        <f>D28+D35</f>
        <v>10049.399999999998</v>
      </c>
      <c r="E36" s="124">
        <f t="shared" si="7"/>
        <v>28148.399999999994</v>
      </c>
      <c r="F36" s="122"/>
    </row>
    <row r="37" spans="1:21" x14ac:dyDescent="0.2">
      <c r="I37" s="139"/>
    </row>
    <row r="38" spans="1:21" x14ac:dyDescent="0.2">
      <c r="C38" s="8" t="s">
        <v>155</v>
      </c>
      <c r="D38" s="8" t="s">
        <v>156</v>
      </c>
    </row>
    <row r="39" spans="1:21" x14ac:dyDescent="0.2">
      <c r="U39" s="8" t="s">
        <v>54</v>
      </c>
    </row>
    <row r="41" spans="1:21" ht="15.75" x14ac:dyDescent="0.25">
      <c r="A41" s="140">
        <v>2025</v>
      </c>
      <c r="B41" s="140"/>
      <c r="C41" s="130">
        <f>C36</f>
        <v>18098.999999999996</v>
      </c>
      <c r="D41" s="130"/>
      <c r="E41" s="130"/>
      <c r="G41" s="130"/>
      <c r="H41" s="130">
        <f>H23</f>
        <v>1883</v>
      </c>
      <c r="I41" s="130"/>
      <c r="J41" s="130"/>
      <c r="L41" s="130"/>
      <c r="M41" s="130">
        <f>M27</f>
        <v>3294</v>
      </c>
      <c r="N41" s="130"/>
      <c r="O41" s="130"/>
      <c r="Q41" s="130"/>
      <c r="R41" s="130">
        <f>R24</f>
        <v>2810</v>
      </c>
      <c r="S41" s="130"/>
      <c r="T41" s="130"/>
      <c r="U41" s="130">
        <f>SUM(C41:T41)</f>
        <v>26085.999999999996</v>
      </c>
    </row>
    <row r="42" spans="1:21" ht="15.75" x14ac:dyDescent="0.25">
      <c r="A42" s="141" t="s">
        <v>168</v>
      </c>
      <c r="B42" s="141"/>
      <c r="C42" s="138"/>
      <c r="D42" s="138">
        <f>D36</f>
        <v>10049.399999999998</v>
      </c>
      <c r="E42" s="138"/>
      <c r="G42" s="138"/>
      <c r="H42" s="138"/>
      <c r="I42" s="138">
        <f>I23</f>
        <v>1555</v>
      </c>
      <c r="J42" s="138"/>
      <c r="L42" s="138"/>
      <c r="M42" s="138"/>
      <c r="N42" s="138">
        <f>N27</f>
        <v>1801</v>
      </c>
      <c r="O42" s="138"/>
      <c r="Q42" s="138"/>
      <c r="R42" s="138"/>
      <c r="S42" s="138">
        <f>S24</f>
        <v>2280</v>
      </c>
      <c r="T42" s="138"/>
      <c r="U42" s="138">
        <f>SUM(C42:T42)</f>
        <v>15685.399999999998</v>
      </c>
    </row>
    <row r="44" spans="1:21" x14ac:dyDescent="0.2">
      <c r="U44" s="8">
        <f>SUM(U41:U43)</f>
        <v>41771.399999999994</v>
      </c>
    </row>
  </sheetData>
  <pageMargins left="0.7" right="0.7" top="0.75" bottom="0.75" header="0.3" footer="0.3"/>
  <pageSetup paperSize="9" scale="8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57A98-12C9-4792-BFA5-C2C9CADDC849}">
  <dimension ref="A1"/>
  <sheetViews>
    <sheetView workbookViewId="0"/>
  </sheetViews>
  <sheetFormatPr defaultRowHeight="15" x14ac:dyDescent="0.2"/>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
  <sheetViews>
    <sheetView topLeftCell="A13" zoomScale="71" zoomScaleNormal="71" workbookViewId="0">
      <selection activeCell="Y1" sqref="Y1:Z1048576"/>
    </sheetView>
  </sheetViews>
  <sheetFormatPr defaultColWidth="8.77734375" defaultRowHeight="15.75" x14ac:dyDescent="0.2"/>
  <cols>
    <col min="1" max="1" width="3.88671875" style="1" customWidth="1"/>
    <col min="2" max="2" width="9.21875" style="1" customWidth="1"/>
    <col min="3" max="3" width="8.77734375" style="1"/>
    <col min="4" max="4" width="6.88671875" style="1" customWidth="1"/>
    <col min="5" max="7" width="8.77734375" style="1"/>
    <col min="8" max="8" width="4.77734375" style="1" customWidth="1"/>
    <col min="9" max="9" width="1.109375" style="1" hidden="1" customWidth="1"/>
    <col min="10" max="10" width="8.88671875" style="1" hidden="1" customWidth="1"/>
    <col min="11" max="11" width="7.33203125" style="1" hidden="1" customWidth="1"/>
    <col min="12" max="12" width="8.88671875" style="1" hidden="1" customWidth="1"/>
    <col min="13" max="13" width="5.44140625" style="1" customWidth="1"/>
    <col min="14" max="15" width="5.44140625" style="3" customWidth="1"/>
    <col min="16" max="16" width="6.44140625" style="3" customWidth="1"/>
    <col min="17" max="17" width="5.21875" style="3" customWidth="1"/>
    <col min="18" max="18" width="4.21875" style="3" customWidth="1"/>
    <col min="19" max="19" width="3.6640625" style="3" customWidth="1"/>
    <col min="20" max="20" width="5.77734375" style="3" customWidth="1"/>
    <col min="21" max="21" width="13.109375" style="51" customWidth="1"/>
    <col min="22" max="22" width="14.44140625" style="51" customWidth="1"/>
    <col min="23" max="23" width="16.21875" style="51" customWidth="1"/>
    <col min="24" max="16384" width="8.77734375" style="1"/>
  </cols>
  <sheetData>
    <row r="1" spans="1:28" x14ac:dyDescent="0.2">
      <c r="A1" s="90"/>
      <c r="B1" s="1" t="s">
        <v>146</v>
      </c>
      <c r="U1" s="87"/>
      <c r="V1" s="87"/>
      <c r="W1" s="87"/>
    </row>
    <row r="2" spans="1:28" ht="51.6" customHeight="1" x14ac:dyDescent="0.25">
      <c r="A2" s="90"/>
      <c r="B2" s="177" t="s">
        <v>159</v>
      </c>
      <c r="C2" s="177"/>
      <c r="D2" s="177"/>
      <c r="E2" s="177"/>
      <c r="F2" s="177"/>
      <c r="G2" s="177"/>
      <c r="H2" s="177"/>
      <c r="I2" s="177"/>
      <c r="J2" s="177"/>
      <c r="K2" s="177"/>
      <c r="L2" s="177"/>
      <c r="M2" s="177"/>
      <c r="N2" s="177"/>
      <c r="O2" s="177"/>
      <c r="P2" s="177"/>
      <c r="Q2" s="177"/>
      <c r="R2" s="177"/>
      <c r="S2" s="177"/>
      <c r="T2" s="177"/>
      <c r="U2" s="177"/>
      <c r="V2" s="177"/>
      <c r="W2" s="177"/>
    </row>
    <row r="3" spans="1:28" ht="15.75" customHeight="1" x14ac:dyDescent="0.25">
      <c r="A3" s="90"/>
      <c r="B3" s="177"/>
      <c r="C3" s="177"/>
      <c r="D3" s="177"/>
      <c r="E3" s="177"/>
      <c r="F3" s="177"/>
      <c r="G3" s="177"/>
      <c r="H3" s="177"/>
      <c r="I3" s="177"/>
      <c r="J3" s="177"/>
      <c r="K3" s="177"/>
      <c r="L3" s="177"/>
      <c r="M3" s="177"/>
      <c r="N3" s="177"/>
      <c r="O3" s="177"/>
      <c r="P3" s="177"/>
      <c r="Q3" s="177"/>
      <c r="R3" s="177"/>
      <c r="S3" s="177"/>
      <c r="T3" s="177"/>
      <c r="U3" s="177"/>
      <c r="V3" s="177"/>
      <c r="W3" s="177"/>
    </row>
    <row r="4" spans="1:28" ht="44.25" customHeight="1" x14ac:dyDescent="0.2">
      <c r="B4" s="178" t="s">
        <v>2</v>
      </c>
      <c r="C4" s="179" t="s">
        <v>0</v>
      </c>
      <c r="D4" s="179"/>
      <c r="E4" s="179" t="s">
        <v>1</v>
      </c>
      <c r="F4" s="179"/>
      <c r="G4" s="179"/>
      <c r="H4" s="179"/>
      <c r="I4" s="179"/>
      <c r="J4" s="179"/>
      <c r="K4" s="179"/>
      <c r="L4" s="179"/>
      <c r="M4" s="179"/>
      <c r="N4" s="180" t="s">
        <v>20</v>
      </c>
      <c r="O4" s="181"/>
      <c r="P4" s="181"/>
      <c r="Q4" s="181"/>
      <c r="R4" s="181"/>
      <c r="S4" s="181"/>
      <c r="T4" s="182"/>
      <c r="U4" s="210" t="s">
        <v>139</v>
      </c>
      <c r="V4" s="210" t="s">
        <v>140</v>
      </c>
      <c r="W4" s="212" t="s">
        <v>141</v>
      </c>
    </row>
    <row r="5" spans="1:28" ht="129.75" customHeight="1" x14ac:dyDescent="0.2">
      <c r="B5" s="178"/>
      <c r="C5" s="179"/>
      <c r="D5" s="179"/>
      <c r="E5" s="179"/>
      <c r="F5" s="179"/>
      <c r="G5" s="179"/>
      <c r="H5" s="179"/>
      <c r="I5" s="179"/>
      <c r="J5" s="179"/>
      <c r="K5" s="179"/>
      <c r="L5" s="179"/>
      <c r="M5" s="179"/>
      <c r="N5" s="33" t="s">
        <v>26</v>
      </c>
      <c r="O5" s="33" t="s">
        <v>27</v>
      </c>
      <c r="P5" s="33" t="s">
        <v>21</v>
      </c>
      <c r="Q5" s="33" t="s">
        <v>22</v>
      </c>
      <c r="R5" s="33" t="s">
        <v>23</v>
      </c>
      <c r="S5" s="33" t="s">
        <v>24</v>
      </c>
      <c r="T5" s="33" t="s">
        <v>25</v>
      </c>
      <c r="U5" s="211"/>
      <c r="V5" s="211"/>
      <c r="W5" s="212"/>
    </row>
    <row r="6" spans="1:28" ht="39.75" customHeight="1" x14ac:dyDescent="0.2">
      <c r="B6" s="103" t="s">
        <v>145</v>
      </c>
      <c r="C6" s="213"/>
      <c r="D6" s="214"/>
      <c r="E6" s="214"/>
      <c r="F6" s="214"/>
      <c r="G6" s="214"/>
      <c r="H6" s="214"/>
      <c r="I6" s="214"/>
      <c r="J6" s="214"/>
      <c r="K6" s="214"/>
      <c r="L6" s="214"/>
      <c r="M6" s="214"/>
      <c r="N6" s="214"/>
      <c r="O6" s="214"/>
      <c r="P6" s="214"/>
      <c r="Q6" s="214"/>
      <c r="R6" s="214"/>
      <c r="S6" s="214"/>
      <c r="T6" s="215"/>
      <c r="U6" s="14"/>
      <c r="V6" s="14"/>
      <c r="W6" s="14"/>
      <c r="Y6" s="110">
        <v>2025</v>
      </c>
      <c r="Z6" s="111">
        <v>2026</v>
      </c>
    </row>
    <row r="7" spans="1:28" ht="120" customHeight="1" x14ac:dyDescent="0.2">
      <c r="B7" s="47">
        <v>9</v>
      </c>
      <c r="C7" s="174" t="s">
        <v>7</v>
      </c>
      <c r="D7" s="174"/>
      <c r="E7" s="170" t="s">
        <v>63</v>
      </c>
      <c r="F7" s="170"/>
      <c r="G7" s="170"/>
      <c r="H7" s="170"/>
      <c r="I7" s="170"/>
      <c r="J7" s="170"/>
      <c r="K7" s="170"/>
      <c r="L7" s="170"/>
      <c r="M7" s="170"/>
      <c r="N7" s="5">
        <v>1</v>
      </c>
      <c r="O7" s="5">
        <v>1</v>
      </c>
      <c r="P7" s="5">
        <v>0</v>
      </c>
      <c r="Q7" s="5">
        <v>1</v>
      </c>
      <c r="R7" s="5">
        <v>0</v>
      </c>
      <c r="S7" s="5">
        <v>0</v>
      </c>
      <c r="T7" s="5">
        <v>1</v>
      </c>
      <c r="U7" s="17">
        <v>4</v>
      </c>
      <c r="V7" s="59">
        <v>256</v>
      </c>
      <c r="W7" s="7">
        <f t="shared" ref="W7:W18" si="0">U7*V7</f>
        <v>1024</v>
      </c>
      <c r="Y7" s="92">
        <f>2*256</f>
        <v>512</v>
      </c>
      <c r="Z7" s="92">
        <f>2*256</f>
        <v>512</v>
      </c>
    </row>
    <row r="8" spans="1:28" ht="108" customHeight="1" x14ac:dyDescent="0.2">
      <c r="B8" s="46">
        <v>8</v>
      </c>
      <c r="C8" s="172" t="s">
        <v>4</v>
      </c>
      <c r="D8" s="172"/>
      <c r="E8" s="173" t="s">
        <v>62</v>
      </c>
      <c r="F8" s="173"/>
      <c r="G8" s="173"/>
      <c r="H8" s="173"/>
      <c r="I8" s="173"/>
      <c r="J8" s="173"/>
      <c r="K8" s="173"/>
      <c r="L8" s="173"/>
      <c r="M8" s="173"/>
      <c r="N8" s="67"/>
      <c r="O8" s="67"/>
      <c r="P8" s="67"/>
      <c r="Q8" s="67"/>
      <c r="R8" s="67"/>
      <c r="S8" s="67"/>
      <c r="T8" s="67"/>
      <c r="U8" s="68">
        <v>1</v>
      </c>
      <c r="V8" s="68">
        <v>256</v>
      </c>
      <c r="W8" s="68">
        <f t="shared" si="0"/>
        <v>256</v>
      </c>
      <c r="Y8" s="92">
        <v>256</v>
      </c>
      <c r="Z8" s="92"/>
    </row>
    <row r="9" spans="1:28" ht="123" customHeight="1" x14ac:dyDescent="0.2">
      <c r="B9" s="47">
        <v>11</v>
      </c>
      <c r="C9" s="174" t="s">
        <v>5</v>
      </c>
      <c r="D9" s="174"/>
      <c r="E9" s="170" t="s">
        <v>65</v>
      </c>
      <c r="F9" s="170"/>
      <c r="G9" s="170"/>
      <c r="H9" s="170"/>
      <c r="I9" s="170"/>
      <c r="J9" s="170"/>
      <c r="K9" s="170"/>
      <c r="L9" s="170"/>
      <c r="M9" s="170"/>
      <c r="N9" s="5">
        <v>1</v>
      </c>
      <c r="O9" s="5">
        <v>1</v>
      </c>
      <c r="P9" s="5">
        <v>0</v>
      </c>
      <c r="Q9" s="5">
        <v>1</v>
      </c>
      <c r="R9" s="5">
        <v>1</v>
      </c>
      <c r="S9" s="5">
        <v>0</v>
      </c>
      <c r="T9" s="5">
        <v>1</v>
      </c>
      <c r="U9" s="17">
        <v>3</v>
      </c>
      <c r="V9" s="19">
        <v>256</v>
      </c>
      <c r="W9" s="7">
        <f t="shared" si="0"/>
        <v>768</v>
      </c>
      <c r="Y9" s="92">
        <f>2*256</f>
        <v>512</v>
      </c>
      <c r="Z9" s="92">
        <v>256</v>
      </c>
    </row>
    <row r="10" spans="1:28" ht="121.5" customHeight="1" x14ac:dyDescent="0.2">
      <c r="B10" s="47">
        <v>13</v>
      </c>
      <c r="C10" s="174" t="s">
        <v>40</v>
      </c>
      <c r="D10" s="174"/>
      <c r="E10" s="170" t="s">
        <v>67</v>
      </c>
      <c r="F10" s="170"/>
      <c r="G10" s="170"/>
      <c r="H10" s="170"/>
      <c r="I10" s="170"/>
      <c r="J10" s="170"/>
      <c r="K10" s="170"/>
      <c r="L10" s="170"/>
      <c r="M10" s="170"/>
      <c r="N10" s="5">
        <v>1</v>
      </c>
      <c r="O10" s="5">
        <v>1</v>
      </c>
      <c r="P10" s="5">
        <v>0</v>
      </c>
      <c r="Q10" s="5">
        <v>1</v>
      </c>
      <c r="R10" s="5">
        <v>0</v>
      </c>
      <c r="S10" s="5">
        <v>1</v>
      </c>
      <c r="T10" s="5">
        <v>1</v>
      </c>
      <c r="U10" s="17">
        <v>1</v>
      </c>
      <c r="V10" s="19">
        <v>320</v>
      </c>
      <c r="W10" s="7">
        <f t="shared" si="0"/>
        <v>320</v>
      </c>
      <c r="Y10" s="92">
        <v>320</v>
      </c>
      <c r="Z10" s="92"/>
    </row>
    <row r="11" spans="1:28" ht="108.75" customHeight="1" x14ac:dyDescent="0.2">
      <c r="B11" s="47">
        <v>20</v>
      </c>
      <c r="C11" s="169" t="s">
        <v>15</v>
      </c>
      <c r="D11" s="169" t="s">
        <v>12</v>
      </c>
      <c r="E11" s="170" t="s">
        <v>72</v>
      </c>
      <c r="F11" s="170"/>
      <c r="G11" s="170"/>
      <c r="H11" s="170"/>
      <c r="I11" s="170"/>
      <c r="J11" s="170"/>
      <c r="K11" s="170"/>
      <c r="L11" s="170"/>
      <c r="M11" s="170"/>
      <c r="N11" s="5">
        <v>1</v>
      </c>
      <c r="O11" s="5">
        <v>0</v>
      </c>
      <c r="P11" s="5">
        <v>0</v>
      </c>
      <c r="Q11" s="5">
        <v>1</v>
      </c>
      <c r="R11" s="5">
        <v>0</v>
      </c>
      <c r="S11" s="5">
        <v>0</v>
      </c>
      <c r="T11" s="5">
        <v>1</v>
      </c>
      <c r="U11" s="16">
        <v>1</v>
      </c>
      <c r="V11" s="58">
        <v>256</v>
      </c>
      <c r="W11" s="6">
        <f t="shared" si="0"/>
        <v>256</v>
      </c>
      <c r="Y11" s="92">
        <v>256</v>
      </c>
      <c r="Z11" s="92"/>
    </row>
    <row r="12" spans="1:28" ht="111.75" customHeight="1" x14ac:dyDescent="0.2">
      <c r="B12" s="86">
        <v>21</v>
      </c>
      <c r="C12" s="153" t="s">
        <v>93</v>
      </c>
      <c r="D12" s="154"/>
      <c r="E12" s="155" t="s">
        <v>53</v>
      </c>
      <c r="F12" s="156"/>
      <c r="G12" s="156"/>
      <c r="H12" s="156"/>
      <c r="I12" s="156"/>
      <c r="J12" s="156"/>
      <c r="K12" s="156"/>
      <c r="L12" s="156"/>
      <c r="M12" s="156"/>
      <c r="N12" s="32"/>
      <c r="O12" s="32"/>
      <c r="P12" s="32"/>
      <c r="Q12" s="32"/>
      <c r="R12" s="32"/>
      <c r="S12" s="32"/>
      <c r="T12" s="32"/>
      <c r="U12" s="16">
        <v>4</v>
      </c>
      <c r="V12" s="18">
        <v>60</v>
      </c>
      <c r="W12" s="6">
        <f t="shared" si="0"/>
        <v>240</v>
      </c>
      <c r="Y12" s="92">
        <v>120</v>
      </c>
      <c r="Z12" s="92">
        <v>120</v>
      </c>
    </row>
    <row r="13" spans="1:28" ht="156" customHeight="1" x14ac:dyDescent="0.2">
      <c r="B13" s="86">
        <v>22</v>
      </c>
      <c r="C13" s="163" t="s">
        <v>52</v>
      </c>
      <c r="D13" s="164"/>
      <c r="E13" s="165" t="s">
        <v>112</v>
      </c>
      <c r="F13" s="165"/>
      <c r="G13" s="165"/>
      <c r="H13" s="165"/>
      <c r="I13" s="165"/>
      <c r="J13" s="165"/>
      <c r="K13" s="165"/>
      <c r="L13" s="165"/>
      <c r="M13" s="165"/>
      <c r="N13" s="44">
        <v>1</v>
      </c>
      <c r="O13" s="44">
        <v>0</v>
      </c>
      <c r="P13" s="44">
        <v>0</v>
      </c>
      <c r="Q13" s="44">
        <v>0</v>
      </c>
      <c r="R13" s="44">
        <v>0</v>
      </c>
      <c r="S13" s="44">
        <v>0</v>
      </c>
      <c r="T13" s="44">
        <v>1</v>
      </c>
      <c r="U13" s="16">
        <v>2</v>
      </c>
      <c r="V13" s="18">
        <v>183</v>
      </c>
      <c r="W13" s="6">
        <f t="shared" si="0"/>
        <v>366</v>
      </c>
      <c r="Y13" s="92">
        <v>183</v>
      </c>
      <c r="Z13" s="92">
        <v>183</v>
      </c>
      <c r="AB13" s="1">
        <f>SUM(U7:U13)</f>
        <v>16</v>
      </c>
    </row>
    <row r="14" spans="1:28" ht="38.25" customHeight="1" x14ac:dyDescent="0.2">
      <c r="B14" s="86">
        <v>23</v>
      </c>
      <c r="C14" s="157" t="s">
        <v>124</v>
      </c>
      <c r="D14" s="158"/>
      <c r="E14" s="166" t="s">
        <v>94</v>
      </c>
      <c r="F14" s="167"/>
      <c r="G14" s="167"/>
      <c r="H14" s="167"/>
      <c r="I14" s="167"/>
      <c r="J14" s="167"/>
      <c r="K14" s="167"/>
      <c r="L14" s="167"/>
      <c r="M14" s="168"/>
      <c r="N14" s="44"/>
      <c r="O14" s="44"/>
      <c r="P14" s="44"/>
      <c r="Q14" s="44"/>
      <c r="R14" s="44"/>
      <c r="S14" s="44"/>
      <c r="T14" s="44"/>
      <c r="U14" s="16">
        <v>16</v>
      </c>
      <c r="V14" s="18">
        <v>8</v>
      </c>
      <c r="W14" s="6">
        <f t="shared" si="0"/>
        <v>128</v>
      </c>
      <c r="Y14" s="92">
        <v>80</v>
      </c>
      <c r="Z14" s="92">
        <f>6*8</f>
        <v>48</v>
      </c>
    </row>
    <row r="15" spans="1:28" ht="30" customHeight="1" x14ac:dyDescent="0.2">
      <c r="B15" s="86">
        <v>24</v>
      </c>
      <c r="C15" s="159"/>
      <c r="D15" s="160"/>
      <c r="E15" s="166" t="s">
        <v>95</v>
      </c>
      <c r="F15" s="167"/>
      <c r="G15" s="167"/>
      <c r="H15" s="167"/>
      <c r="I15" s="167"/>
      <c r="J15" s="167"/>
      <c r="K15" s="167"/>
      <c r="L15" s="167"/>
      <c r="M15" s="168"/>
      <c r="N15" s="44"/>
      <c r="O15" s="44"/>
      <c r="P15" s="44"/>
      <c r="Q15" s="44"/>
      <c r="R15" s="44"/>
      <c r="S15" s="44"/>
      <c r="T15" s="44"/>
      <c r="U15" s="16">
        <v>16</v>
      </c>
      <c r="V15" s="18">
        <v>8</v>
      </c>
      <c r="W15" s="6">
        <f t="shared" si="0"/>
        <v>128</v>
      </c>
      <c r="Y15" s="92">
        <v>80</v>
      </c>
      <c r="Z15" s="92">
        <v>48</v>
      </c>
    </row>
    <row r="16" spans="1:28" ht="27.75" customHeight="1" x14ac:dyDescent="0.2">
      <c r="B16" s="86">
        <v>25</v>
      </c>
      <c r="C16" s="159"/>
      <c r="D16" s="160"/>
      <c r="E16" s="166" t="s">
        <v>96</v>
      </c>
      <c r="F16" s="167"/>
      <c r="G16" s="167"/>
      <c r="H16" s="167"/>
      <c r="I16" s="167"/>
      <c r="J16" s="167"/>
      <c r="K16" s="167"/>
      <c r="L16" s="167"/>
      <c r="M16" s="168"/>
      <c r="N16" s="44"/>
      <c r="O16" s="44"/>
      <c r="P16" s="44"/>
      <c r="Q16" s="44"/>
      <c r="R16" s="44"/>
      <c r="S16" s="44"/>
      <c r="T16" s="44"/>
      <c r="U16" s="16">
        <v>16</v>
      </c>
      <c r="V16" s="18">
        <v>8</v>
      </c>
      <c r="W16" s="6">
        <f t="shared" si="0"/>
        <v>128</v>
      </c>
      <c r="Y16" s="92">
        <v>80</v>
      </c>
      <c r="Z16" s="92">
        <v>48</v>
      </c>
    </row>
    <row r="17" spans="1:27" ht="27.75" customHeight="1" x14ac:dyDescent="0.2">
      <c r="B17" s="86">
        <v>26</v>
      </c>
      <c r="C17" s="159"/>
      <c r="D17" s="160"/>
      <c r="E17" s="166" t="s">
        <v>138</v>
      </c>
      <c r="F17" s="167"/>
      <c r="G17" s="167"/>
      <c r="H17" s="167"/>
      <c r="I17" s="167"/>
      <c r="J17" s="167"/>
      <c r="K17" s="167"/>
      <c r="L17" s="167"/>
      <c r="M17" s="168"/>
      <c r="N17" s="44"/>
      <c r="O17" s="44"/>
      <c r="P17" s="44"/>
      <c r="Q17" s="44"/>
      <c r="R17" s="44"/>
      <c r="S17" s="44"/>
      <c r="T17" s="44"/>
      <c r="U17" s="16">
        <v>16</v>
      </c>
      <c r="V17" s="18">
        <v>8</v>
      </c>
      <c r="W17" s="6">
        <f t="shared" si="0"/>
        <v>128</v>
      </c>
      <c r="Y17" s="92">
        <v>80</v>
      </c>
      <c r="Z17" s="92">
        <v>48</v>
      </c>
    </row>
    <row r="18" spans="1:27" ht="33.75" customHeight="1" thickBot="1" x14ac:dyDescent="0.25">
      <c r="B18" s="86">
        <v>27</v>
      </c>
      <c r="C18" s="161"/>
      <c r="D18" s="162"/>
      <c r="E18" s="166" t="s">
        <v>97</v>
      </c>
      <c r="F18" s="167"/>
      <c r="G18" s="167"/>
      <c r="H18" s="167"/>
      <c r="I18" s="167"/>
      <c r="J18" s="167"/>
      <c r="K18" s="167"/>
      <c r="L18" s="167"/>
      <c r="M18" s="168"/>
      <c r="N18" s="44"/>
      <c r="O18" s="44"/>
      <c r="P18" s="44"/>
      <c r="Q18" s="44"/>
      <c r="R18" s="44"/>
      <c r="S18" s="44"/>
      <c r="T18" s="44"/>
      <c r="U18" s="16">
        <v>16</v>
      </c>
      <c r="V18" s="18">
        <v>8</v>
      </c>
      <c r="W18" s="6">
        <f t="shared" si="0"/>
        <v>128</v>
      </c>
      <c r="Y18" s="92">
        <v>80</v>
      </c>
      <c r="Z18" s="92">
        <v>48</v>
      </c>
    </row>
    <row r="19" spans="1:27" ht="25.15" customHeight="1" thickBot="1" x14ac:dyDescent="0.25">
      <c r="B19" s="194" t="s">
        <v>125</v>
      </c>
      <c r="C19" s="194"/>
      <c r="D19" s="194"/>
      <c r="E19" s="194"/>
      <c r="F19" s="194"/>
      <c r="G19" s="194"/>
      <c r="H19" s="194"/>
      <c r="I19" s="194"/>
      <c r="J19" s="194"/>
      <c r="K19" s="194"/>
      <c r="L19" s="194"/>
      <c r="M19" s="194"/>
      <c r="N19" s="194"/>
      <c r="O19" s="194"/>
      <c r="P19" s="194"/>
      <c r="Q19" s="194"/>
      <c r="R19" s="194"/>
      <c r="S19" s="194"/>
      <c r="T19" s="194"/>
      <c r="U19" s="194"/>
      <c r="V19" s="195"/>
      <c r="W19" s="79">
        <f>SUM(W7:W18)</f>
        <v>3870</v>
      </c>
      <c r="Y19" s="112">
        <f>SUM(Y7:Y18)</f>
        <v>2559</v>
      </c>
      <c r="Z19" s="92">
        <f>SUM(Z7:Z18)</f>
        <v>1311</v>
      </c>
      <c r="AA19" s="1">
        <f>SUM(Y19:Z19)</f>
        <v>3870</v>
      </c>
    </row>
    <row r="20" spans="1:27" s="80" customFormat="1" ht="57" customHeight="1" x14ac:dyDescent="0.2">
      <c r="B20" s="94" t="s">
        <v>126</v>
      </c>
      <c r="C20" s="222" t="s">
        <v>127</v>
      </c>
      <c r="D20" s="223"/>
      <c r="E20" s="223"/>
      <c r="F20" s="223"/>
      <c r="G20" s="223"/>
      <c r="H20" s="223"/>
      <c r="I20" s="223"/>
      <c r="J20" s="223"/>
      <c r="K20" s="223"/>
      <c r="L20" s="223"/>
      <c r="M20" s="223"/>
      <c r="N20" s="223"/>
      <c r="O20" s="223"/>
      <c r="P20" s="223"/>
      <c r="Q20" s="223"/>
      <c r="R20" s="223"/>
      <c r="S20" s="223"/>
      <c r="T20" s="223"/>
      <c r="U20" s="223"/>
      <c r="V20" s="223"/>
      <c r="W20" s="224"/>
    </row>
    <row r="21" spans="1:27" ht="64.5" customHeight="1" x14ac:dyDescent="0.2">
      <c r="B21" s="97">
        <v>28</v>
      </c>
      <c r="C21" s="216" t="s">
        <v>128</v>
      </c>
      <c r="D21" s="216"/>
      <c r="E21" s="216"/>
      <c r="F21" s="216"/>
      <c r="G21" s="216"/>
      <c r="H21" s="216"/>
      <c r="I21" s="216"/>
      <c r="J21" s="216"/>
      <c r="K21" s="216"/>
      <c r="L21" s="216"/>
      <c r="M21" s="216"/>
      <c r="N21" s="216"/>
      <c r="O21" s="216"/>
      <c r="P21" s="216"/>
      <c r="Q21" s="216"/>
      <c r="R21" s="216"/>
      <c r="S21" s="216"/>
      <c r="T21" s="216"/>
      <c r="U21" s="82">
        <v>3</v>
      </c>
      <c r="V21" s="92">
        <v>85</v>
      </c>
      <c r="W21" s="92">
        <v>255</v>
      </c>
      <c r="Y21" s="92">
        <v>170</v>
      </c>
      <c r="Z21" s="92">
        <v>85</v>
      </c>
    </row>
    <row r="22" spans="1:27" ht="33" customHeight="1" x14ac:dyDescent="0.2">
      <c r="B22" s="97">
        <v>29</v>
      </c>
      <c r="C22" s="216" t="s">
        <v>129</v>
      </c>
      <c r="D22" s="216"/>
      <c r="E22" s="216"/>
      <c r="F22" s="216"/>
      <c r="G22" s="216"/>
      <c r="H22" s="216"/>
      <c r="I22" s="216"/>
      <c r="J22" s="216"/>
      <c r="K22" s="216"/>
      <c r="L22" s="216"/>
      <c r="M22" s="216"/>
      <c r="N22" s="216"/>
      <c r="O22" s="216"/>
      <c r="P22" s="216"/>
      <c r="Q22" s="216"/>
      <c r="R22" s="216"/>
      <c r="S22" s="216"/>
      <c r="T22" s="216"/>
      <c r="U22" s="82">
        <v>2</v>
      </c>
      <c r="V22" s="92">
        <v>55</v>
      </c>
      <c r="W22" s="92">
        <v>110</v>
      </c>
      <c r="Y22" s="92">
        <v>55</v>
      </c>
      <c r="Z22" s="92">
        <v>55</v>
      </c>
    </row>
    <row r="23" spans="1:27" ht="39" customHeight="1" x14ac:dyDescent="0.2">
      <c r="B23" s="97">
        <v>30</v>
      </c>
      <c r="C23" s="216" t="s">
        <v>130</v>
      </c>
      <c r="D23" s="216"/>
      <c r="E23" s="216"/>
      <c r="F23" s="216"/>
      <c r="G23" s="216"/>
      <c r="H23" s="216"/>
      <c r="I23" s="216"/>
      <c r="J23" s="216"/>
      <c r="K23" s="216"/>
      <c r="L23" s="216"/>
      <c r="M23" s="216"/>
      <c r="N23" s="216"/>
      <c r="O23" s="216"/>
      <c r="P23" s="216"/>
      <c r="Q23" s="216"/>
      <c r="R23" s="216"/>
      <c r="S23" s="216"/>
      <c r="T23" s="216"/>
      <c r="U23" s="82">
        <v>2</v>
      </c>
      <c r="V23" s="92">
        <v>55</v>
      </c>
      <c r="W23" s="92">
        <f>U23*V23</f>
        <v>110</v>
      </c>
      <c r="Y23" s="92">
        <v>55</v>
      </c>
      <c r="Z23" s="92">
        <v>55</v>
      </c>
    </row>
    <row r="24" spans="1:27" ht="39" customHeight="1" x14ac:dyDescent="0.2">
      <c r="B24" s="97">
        <v>31</v>
      </c>
      <c r="C24" s="216" t="s">
        <v>134</v>
      </c>
      <c r="D24" s="216"/>
      <c r="E24" s="216"/>
      <c r="F24" s="216"/>
      <c r="G24" s="216"/>
      <c r="H24" s="216"/>
      <c r="I24" s="216"/>
      <c r="J24" s="216"/>
      <c r="K24" s="216"/>
      <c r="L24" s="216"/>
      <c r="M24" s="216"/>
      <c r="N24" s="216"/>
      <c r="O24" s="216"/>
      <c r="P24" s="216"/>
      <c r="Q24" s="216"/>
      <c r="R24" s="216"/>
      <c r="S24" s="216"/>
      <c r="T24" s="216"/>
      <c r="U24" s="82">
        <v>2</v>
      </c>
      <c r="V24" s="92">
        <v>55</v>
      </c>
      <c r="W24" s="92">
        <f>U24*V24</f>
        <v>110</v>
      </c>
      <c r="Y24" s="92">
        <v>55</v>
      </c>
      <c r="Z24" s="92">
        <v>55</v>
      </c>
    </row>
    <row r="25" spans="1:27" ht="39" customHeight="1" x14ac:dyDescent="0.2">
      <c r="B25" s="97">
        <v>32</v>
      </c>
      <c r="C25" s="216" t="s">
        <v>131</v>
      </c>
      <c r="D25" s="216"/>
      <c r="E25" s="216"/>
      <c r="F25" s="216"/>
      <c r="G25" s="216"/>
      <c r="H25" s="216"/>
      <c r="I25" s="216"/>
      <c r="J25" s="216"/>
      <c r="K25" s="216"/>
      <c r="L25" s="216"/>
      <c r="M25" s="216"/>
      <c r="N25" s="216"/>
      <c r="O25" s="216"/>
      <c r="P25" s="216"/>
      <c r="Q25" s="216"/>
      <c r="R25" s="216"/>
      <c r="S25" s="216"/>
      <c r="T25" s="216"/>
      <c r="U25" s="82">
        <v>16</v>
      </c>
      <c r="V25" s="92">
        <v>40</v>
      </c>
      <c r="W25" s="92">
        <f>16*40</f>
        <v>640</v>
      </c>
      <c r="Y25" s="92">
        <f>10*40</f>
        <v>400</v>
      </c>
      <c r="Z25" s="92">
        <f>6*40</f>
        <v>240</v>
      </c>
    </row>
    <row r="26" spans="1:27" ht="33.75" customHeight="1" x14ac:dyDescent="0.2">
      <c r="B26" s="220" t="s">
        <v>153</v>
      </c>
      <c r="C26" s="220"/>
      <c r="D26" s="220"/>
      <c r="E26" s="220"/>
      <c r="F26" s="220"/>
      <c r="G26" s="220"/>
      <c r="H26" s="220"/>
      <c r="I26" s="220"/>
      <c r="J26" s="220"/>
      <c r="K26" s="220"/>
      <c r="L26" s="220"/>
      <c r="M26" s="220"/>
      <c r="N26" s="220"/>
      <c r="O26" s="220"/>
      <c r="P26" s="220"/>
      <c r="Q26" s="220"/>
      <c r="R26" s="220"/>
      <c r="S26" s="220"/>
      <c r="T26" s="220"/>
      <c r="U26" s="220"/>
      <c r="V26" s="221"/>
      <c r="W26" s="107">
        <f>SUM(W21:W25)</f>
        <v>1225</v>
      </c>
      <c r="Y26" s="112">
        <f>SUM(Y21:Y25)</f>
        <v>735</v>
      </c>
      <c r="Z26" s="92">
        <f>SUM(Z21:Z25)</f>
        <v>490</v>
      </c>
    </row>
    <row r="27" spans="1:27" ht="56.25" customHeight="1" x14ac:dyDescent="0.2">
      <c r="A27" s="102"/>
      <c r="B27" s="217" t="s">
        <v>158</v>
      </c>
      <c r="C27" s="218"/>
      <c r="D27" s="218"/>
      <c r="E27" s="218"/>
      <c r="F27" s="218"/>
      <c r="G27" s="218"/>
      <c r="H27" s="218"/>
      <c r="I27" s="218"/>
      <c r="J27" s="218"/>
      <c r="K27" s="218"/>
      <c r="L27" s="218"/>
      <c r="M27" s="218"/>
      <c r="N27" s="218"/>
      <c r="O27" s="218"/>
      <c r="P27" s="218"/>
      <c r="Q27" s="218"/>
      <c r="R27" s="218"/>
      <c r="S27" s="218"/>
      <c r="T27" s="218"/>
      <c r="U27" s="218"/>
      <c r="V27" s="219"/>
      <c r="W27" s="93">
        <f>W19+W26</f>
        <v>5095</v>
      </c>
      <c r="Y27" s="92">
        <f>Y19+Y26</f>
        <v>3294</v>
      </c>
      <c r="Z27" s="92">
        <f>Z19+Z26</f>
        <v>1801</v>
      </c>
      <c r="AA27" s="1">
        <f>SUM(Y27:Z27)</f>
        <v>5095</v>
      </c>
    </row>
    <row r="29" spans="1:27" x14ac:dyDescent="0.2">
      <c r="Y29" s="1" t="s">
        <v>157</v>
      </c>
      <c r="Z29" s="1" t="s">
        <v>156</v>
      </c>
    </row>
    <row r="35" spans="8:23" ht="64.150000000000006" customHeight="1" x14ac:dyDescent="0.2">
      <c r="H35" s="192" t="s">
        <v>16</v>
      </c>
      <c r="I35" s="193"/>
      <c r="J35" s="193"/>
      <c r="K35" s="193"/>
      <c r="L35" s="193"/>
      <c r="M35" s="193"/>
      <c r="N35" s="193"/>
      <c r="O35" s="193"/>
      <c r="P35" s="193"/>
      <c r="Q35" s="193"/>
      <c r="R35" s="193"/>
      <c r="S35" s="193"/>
      <c r="T35" s="193"/>
      <c r="U35" s="193"/>
      <c r="V35" s="193"/>
      <c r="W35" s="193"/>
    </row>
  </sheetData>
  <mergeCells count="40">
    <mergeCell ref="E8:M8"/>
    <mergeCell ref="C11:D11"/>
    <mergeCell ref="E11:M11"/>
    <mergeCell ref="E15:M15"/>
    <mergeCell ref="C12:D12"/>
    <mergeCell ref="E12:M12"/>
    <mergeCell ref="C14:D18"/>
    <mergeCell ref="C13:D13"/>
    <mergeCell ref="E13:M13"/>
    <mergeCell ref="E9:M9"/>
    <mergeCell ref="C10:D10"/>
    <mergeCell ref="E10:M10"/>
    <mergeCell ref="C9:D9"/>
    <mergeCell ref="H35:W35"/>
    <mergeCell ref="B19:V19"/>
    <mergeCell ref="E17:M17"/>
    <mergeCell ref="E16:M16"/>
    <mergeCell ref="E18:M18"/>
    <mergeCell ref="C23:T23"/>
    <mergeCell ref="C24:T24"/>
    <mergeCell ref="C25:T25"/>
    <mergeCell ref="B27:V27"/>
    <mergeCell ref="B26:V26"/>
    <mergeCell ref="C20:W20"/>
    <mergeCell ref="C6:T6"/>
    <mergeCell ref="C21:T21"/>
    <mergeCell ref="C22:T22"/>
    <mergeCell ref="B2:W2"/>
    <mergeCell ref="B3:W3"/>
    <mergeCell ref="B4:B5"/>
    <mergeCell ref="C4:D5"/>
    <mergeCell ref="E4:M5"/>
    <mergeCell ref="N4:T4"/>
    <mergeCell ref="W4:W5"/>
    <mergeCell ref="U4:U5"/>
    <mergeCell ref="V4:V5"/>
    <mergeCell ref="C7:D7"/>
    <mergeCell ref="E7:M7"/>
    <mergeCell ref="E14:M14"/>
    <mergeCell ref="C8:D8"/>
  </mergeCells>
  <pageMargins left="0.7" right="0.7" top="0.75" bottom="0.75" header="0.3" footer="0.3"/>
  <pageSetup paperSize="9" scale="3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0"/>
  <sheetViews>
    <sheetView zoomScale="84" zoomScaleNormal="84" workbookViewId="0">
      <selection activeCell="Y1" sqref="Y1:AA1048576"/>
    </sheetView>
  </sheetViews>
  <sheetFormatPr defaultColWidth="8.77734375" defaultRowHeight="15.75" x14ac:dyDescent="0.2"/>
  <cols>
    <col min="1" max="1" width="3.44140625" style="90" customWidth="1"/>
    <col min="2" max="2" width="8.5546875" style="1" customWidth="1"/>
    <col min="3" max="3" width="8.77734375" style="1"/>
    <col min="4" max="4" width="6.88671875" style="1" customWidth="1"/>
    <col min="5" max="7" width="8.77734375" style="1"/>
    <col min="8" max="8" width="4.77734375" style="1" customWidth="1"/>
    <col min="9" max="9" width="1.109375" style="1" hidden="1" customWidth="1"/>
    <col min="10" max="10" width="8.88671875" style="1" hidden="1" customWidth="1"/>
    <col min="11" max="11" width="7.33203125" style="1" hidden="1" customWidth="1"/>
    <col min="12" max="12" width="8.88671875" style="1" hidden="1" customWidth="1"/>
    <col min="13" max="13" width="5.44140625" style="1" customWidth="1"/>
    <col min="14" max="15" width="5.44140625" style="3" customWidth="1"/>
    <col min="16" max="16" width="6.44140625" style="3" customWidth="1"/>
    <col min="17" max="17" width="5.21875" style="3" customWidth="1"/>
    <col min="18" max="18" width="4.21875" style="3" customWidth="1"/>
    <col min="19" max="19" width="3.6640625" style="3" customWidth="1"/>
    <col min="20" max="20" width="5.77734375" style="3" customWidth="1"/>
    <col min="21" max="21" width="12.5546875" style="51" customWidth="1"/>
    <col min="22" max="22" width="9.6640625" style="87" customWidth="1"/>
    <col min="23" max="23" width="17.77734375" style="51" customWidth="1"/>
    <col min="24" max="24" width="9.6640625" style="24" customWidth="1"/>
    <col min="25" max="25" width="8.77734375" style="2"/>
    <col min="26" max="16384" width="8.77734375" style="1"/>
  </cols>
  <sheetData>
    <row r="1" spans="1:27" x14ac:dyDescent="0.2">
      <c r="B1" s="1" t="s">
        <v>146</v>
      </c>
    </row>
    <row r="2" spans="1:27" ht="51.6" customHeight="1" x14ac:dyDescent="0.25">
      <c r="B2" s="177" t="s">
        <v>162</v>
      </c>
      <c r="C2" s="177"/>
      <c r="D2" s="177"/>
      <c r="E2" s="177"/>
      <c r="F2" s="177"/>
      <c r="G2" s="177"/>
      <c r="H2" s="177"/>
      <c r="I2" s="177"/>
      <c r="J2" s="177"/>
      <c r="K2" s="177"/>
      <c r="L2" s="177"/>
      <c r="M2" s="177"/>
      <c r="N2" s="177"/>
      <c r="O2" s="177"/>
      <c r="P2" s="177"/>
      <c r="Q2" s="177"/>
      <c r="R2" s="177"/>
      <c r="S2" s="177"/>
      <c r="T2" s="177"/>
      <c r="U2" s="177"/>
      <c r="V2" s="177"/>
      <c r="W2" s="177"/>
    </row>
    <row r="3" spans="1:27" ht="15" customHeight="1" x14ac:dyDescent="0.25">
      <c r="B3" s="177"/>
      <c r="C3" s="177"/>
      <c r="D3" s="177"/>
      <c r="E3" s="177"/>
      <c r="F3" s="177"/>
      <c r="G3" s="177"/>
      <c r="H3" s="177"/>
      <c r="I3" s="177"/>
      <c r="J3" s="177"/>
      <c r="K3" s="177"/>
      <c r="L3" s="177"/>
      <c r="M3" s="177"/>
      <c r="N3" s="177"/>
      <c r="O3" s="177"/>
      <c r="P3" s="177"/>
      <c r="Q3" s="177"/>
      <c r="R3" s="177"/>
      <c r="S3" s="177"/>
      <c r="T3" s="177"/>
      <c r="U3" s="177"/>
      <c r="V3" s="177"/>
      <c r="W3" s="177"/>
    </row>
    <row r="4" spans="1:27" ht="44.25" customHeight="1" x14ac:dyDescent="0.2">
      <c r="B4" s="178" t="s">
        <v>2</v>
      </c>
      <c r="C4" s="179" t="s">
        <v>0</v>
      </c>
      <c r="D4" s="179"/>
      <c r="E4" s="179" t="s">
        <v>1</v>
      </c>
      <c r="F4" s="179"/>
      <c r="G4" s="179"/>
      <c r="H4" s="179"/>
      <c r="I4" s="179"/>
      <c r="J4" s="179"/>
      <c r="K4" s="179"/>
      <c r="L4" s="179"/>
      <c r="M4" s="179"/>
      <c r="N4" s="180" t="s">
        <v>20</v>
      </c>
      <c r="O4" s="181"/>
      <c r="P4" s="181"/>
      <c r="Q4" s="181"/>
      <c r="R4" s="181"/>
      <c r="S4" s="181"/>
      <c r="T4" s="182"/>
      <c r="U4" s="210" t="s">
        <v>139</v>
      </c>
      <c r="V4" s="210" t="s">
        <v>140</v>
      </c>
      <c r="W4" s="212" t="s">
        <v>141</v>
      </c>
    </row>
    <row r="5" spans="1:27" ht="129.75" customHeight="1" x14ac:dyDescent="0.2">
      <c r="B5" s="178"/>
      <c r="C5" s="179"/>
      <c r="D5" s="179"/>
      <c r="E5" s="179"/>
      <c r="F5" s="179"/>
      <c r="G5" s="179"/>
      <c r="H5" s="179"/>
      <c r="I5" s="179"/>
      <c r="J5" s="179"/>
      <c r="K5" s="179"/>
      <c r="L5" s="179"/>
      <c r="M5" s="179"/>
      <c r="N5" s="33" t="s">
        <v>26</v>
      </c>
      <c r="O5" s="33" t="s">
        <v>27</v>
      </c>
      <c r="P5" s="33" t="s">
        <v>21</v>
      </c>
      <c r="Q5" s="33" t="s">
        <v>22</v>
      </c>
      <c r="R5" s="33" t="s">
        <v>23</v>
      </c>
      <c r="S5" s="33" t="s">
        <v>24</v>
      </c>
      <c r="T5" s="33" t="s">
        <v>25</v>
      </c>
      <c r="U5" s="211"/>
      <c r="V5" s="211"/>
      <c r="W5" s="212"/>
    </row>
    <row r="6" spans="1:27" ht="39.75" customHeight="1" x14ac:dyDescent="0.2">
      <c r="B6" s="103" t="s">
        <v>145</v>
      </c>
      <c r="C6" s="213"/>
      <c r="D6" s="214"/>
      <c r="E6" s="214"/>
      <c r="F6" s="214"/>
      <c r="G6" s="214"/>
      <c r="H6" s="214"/>
      <c r="I6" s="214"/>
      <c r="J6" s="214"/>
      <c r="K6" s="214"/>
      <c r="L6" s="214"/>
      <c r="M6" s="215"/>
      <c r="N6" s="13"/>
      <c r="O6" s="13"/>
      <c r="P6" s="13"/>
      <c r="Q6" s="13"/>
      <c r="R6" s="13"/>
      <c r="S6" s="13"/>
      <c r="T6" s="13"/>
      <c r="U6" s="14"/>
      <c r="V6" s="14"/>
      <c r="W6" s="14"/>
      <c r="Y6" s="2">
        <v>2025</v>
      </c>
      <c r="Z6" s="1">
        <v>2026</v>
      </c>
      <c r="AA6" s="1" t="s">
        <v>154</v>
      </c>
    </row>
    <row r="7" spans="1:27" ht="126" customHeight="1" x14ac:dyDescent="0.2">
      <c r="B7" s="47">
        <v>1</v>
      </c>
      <c r="C7" s="169" t="s">
        <v>15</v>
      </c>
      <c r="D7" s="169" t="s">
        <v>12</v>
      </c>
      <c r="E7" s="170" t="s">
        <v>72</v>
      </c>
      <c r="F7" s="170"/>
      <c r="G7" s="170"/>
      <c r="H7" s="170"/>
      <c r="I7" s="170"/>
      <c r="J7" s="170"/>
      <c r="K7" s="170"/>
      <c r="L7" s="170"/>
      <c r="M7" s="170"/>
      <c r="N7" s="5">
        <v>1</v>
      </c>
      <c r="O7" s="5">
        <v>0</v>
      </c>
      <c r="P7" s="5">
        <v>0</v>
      </c>
      <c r="Q7" s="5">
        <v>1</v>
      </c>
      <c r="R7" s="5">
        <v>0</v>
      </c>
      <c r="S7" s="5">
        <v>0</v>
      </c>
      <c r="T7" s="5">
        <v>1</v>
      </c>
      <c r="U7" s="88">
        <v>1</v>
      </c>
      <c r="V7" s="89">
        <v>115</v>
      </c>
      <c r="W7" s="6">
        <f>U7*V7</f>
        <v>115</v>
      </c>
      <c r="Y7" s="113"/>
      <c r="Z7" s="92">
        <v>115</v>
      </c>
      <c r="AA7" s="1">
        <f t="shared" ref="AA7:AA15" si="0">SUM(Y7:Z7)</f>
        <v>115</v>
      </c>
    </row>
    <row r="8" spans="1:27" ht="111.75" customHeight="1" x14ac:dyDescent="0.2">
      <c r="B8" s="48">
        <v>2</v>
      </c>
      <c r="C8" s="229" t="s">
        <v>93</v>
      </c>
      <c r="D8" s="229"/>
      <c r="E8" s="155" t="s">
        <v>53</v>
      </c>
      <c r="F8" s="156"/>
      <c r="G8" s="156"/>
      <c r="H8" s="156"/>
      <c r="I8" s="156"/>
      <c r="J8" s="156"/>
      <c r="K8" s="156"/>
      <c r="L8" s="156"/>
      <c r="M8" s="156"/>
      <c r="N8" s="32"/>
      <c r="O8" s="32"/>
      <c r="P8" s="32"/>
      <c r="Q8" s="32"/>
      <c r="R8" s="32"/>
      <c r="S8" s="32"/>
      <c r="T8" s="32"/>
      <c r="U8" s="88">
        <v>6</v>
      </c>
      <c r="V8" s="91">
        <v>85</v>
      </c>
      <c r="W8" s="88">
        <v>510</v>
      </c>
      <c r="Y8" s="113">
        <f>3*85</f>
        <v>255</v>
      </c>
      <c r="Z8" s="92">
        <f>3*85</f>
        <v>255</v>
      </c>
      <c r="AA8" s="1">
        <f t="shared" si="0"/>
        <v>510</v>
      </c>
    </row>
    <row r="9" spans="1:27" ht="156" customHeight="1" x14ac:dyDescent="0.2">
      <c r="B9" s="48">
        <v>3</v>
      </c>
      <c r="C9" s="225" t="s">
        <v>52</v>
      </c>
      <c r="D9" s="225"/>
      <c r="E9" s="165" t="s">
        <v>112</v>
      </c>
      <c r="F9" s="165"/>
      <c r="G9" s="165"/>
      <c r="H9" s="165"/>
      <c r="I9" s="165"/>
      <c r="J9" s="165"/>
      <c r="K9" s="165"/>
      <c r="L9" s="165"/>
      <c r="M9" s="165"/>
      <c r="N9" s="44">
        <v>1</v>
      </c>
      <c r="O9" s="44">
        <v>0</v>
      </c>
      <c r="P9" s="44">
        <v>0</v>
      </c>
      <c r="Q9" s="44">
        <v>0</v>
      </c>
      <c r="R9" s="44">
        <v>0</v>
      </c>
      <c r="S9" s="44">
        <v>0</v>
      </c>
      <c r="T9" s="44">
        <v>1</v>
      </c>
      <c r="U9" s="88">
        <v>4</v>
      </c>
      <c r="V9" s="88">
        <v>85</v>
      </c>
      <c r="W9" s="88">
        <v>340</v>
      </c>
      <c r="Y9" s="113">
        <f>2*85</f>
        <v>170</v>
      </c>
      <c r="Z9" s="92">
        <f>2*85</f>
        <v>170</v>
      </c>
      <c r="AA9" s="1">
        <f t="shared" si="0"/>
        <v>340</v>
      </c>
    </row>
    <row r="10" spans="1:27" ht="38.25" customHeight="1" x14ac:dyDescent="0.2">
      <c r="B10" s="48">
        <v>4</v>
      </c>
      <c r="C10" s="157" t="s">
        <v>124</v>
      </c>
      <c r="D10" s="158"/>
      <c r="E10" s="166" t="s">
        <v>94</v>
      </c>
      <c r="F10" s="167"/>
      <c r="G10" s="167"/>
      <c r="H10" s="167"/>
      <c r="I10" s="167"/>
      <c r="J10" s="167"/>
      <c r="K10" s="167"/>
      <c r="L10" s="167"/>
      <c r="M10" s="168"/>
      <c r="N10" s="44"/>
      <c r="O10" s="44"/>
      <c r="P10" s="44"/>
      <c r="Q10" s="44"/>
      <c r="R10" s="44"/>
      <c r="S10" s="44"/>
      <c r="T10" s="44"/>
      <c r="U10" s="88">
        <v>11</v>
      </c>
      <c r="V10" s="88">
        <v>11</v>
      </c>
      <c r="W10" s="93">
        <f>U10*V10</f>
        <v>121</v>
      </c>
      <c r="Y10" s="113">
        <f>6*11</f>
        <v>66</v>
      </c>
      <c r="Z10" s="92">
        <f>5*11</f>
        <v>55</v>
      </c>
      <c r="AA10" s="1">
        <f t="shared" si="0"/>
        <v>121</v>
      </c>
    </row>
    <row r="11" spans="1:27" ht="30" customHeight="1" x14ac:dyDescent="0.2">
      <c r="B11" s="48">
        <v>5</v>
      </c>
      <c r="C11" s="159"/>
      <c r="D11" s="160"/>
      <c r="E11" s="166" t="s">
        <v>95</v>
      </c>
      <c r="F11" s="167"/>
      <c r="G11" s="167"/>
      <c r="H11" s="167"/>
      <c r="I11" s="167"/>
      <c r="J11" s="167"/>
      <c r="K11" s="167"/>
      <c r="L11" s="167"/>
      <c r="M11" s="168"/>
      <c r="N11" s="44"/>
      <c r="O11" s="44"/>
      <c r="P11" s="44"/>
      <c r="Q11" s="44"/>
      <c r="R11" s="44"/>
      <c r="S11" s="44"/>
      <c r="T11" s="44"/>
      <c r="U11" s="88">
        <v>11</v>
      </c>
      <c r="V11" s="88">
        <v>7</v>
      </c>
      <c r="W11" s="93">
        <f>U11*V11</f>
        <v>77</v>
      </c>
      <c r="Y11" s="113">
        <f>6*7</f>
        <v>42</v>
      </c>
      <c r="Z11" s="92">
        <f>5*7</f>
        <v>35</v>
      </c>
      <c r="AA11" s="109">
        <f t="shared" si="0"/>
        <v>77</v>
      </c>
    </row>
    <row r="12" spans="1:27" ht="27.75" customHeight="1" x14ac:dyDescent="0.2">
      <c r="B12" s="48">
        <v>6</v>
      </c>
      <c r="C12" s="159"/>
      <c r="D12" s="160"/>
      <c r="E12" s="166" t="s">
        <v>96</v>
      </c>
      <c r="F12" s="167"/>
      <c r="G12" s="167"/>
      <c r="H12" s="167"/>
      <c r="I12" s="167"/>
      <c r="J12" s="167"/>
      <c r="K12" s="167"/>
      <c r="L12" s="167"/>
      <c r="M12" s="168"/>
      <c r="N12" s="44"/>
      <c r="O12" s="44"/>
      <c r="P12" s="44"/>
      <c r="Q12" s="44"/>
      <c r="R12" s="44"/>
      <c r="S12" s="44"/>
      <c r="T12" s="44"/>
      <c r="U12" s="88">
        <v>11</v>
      </c>
      <c r="V12" s="88">
        <v>40</v>
      </c>
      <c r="W12" s="93">
        <f>U12*V12</f>
        <v>440</v>
      </c>
      <c r="Y12" s="113">
        <f>6*40</f>
        <v>240</v>
      </c>
      <c r="Z12" s="92">
        <f>5*40</f>
        <v>200</v>
      </c>
      <c r="AA12" s="109">
        <f t="shared" si="0"/>
        <v>440</v>
      </c>
    </row>
    <row r="13" spans="1:27" ht="27.75" customHeight="1" x14ac:dyDescent="0.2">
      <c r="B13" s="48">
        <v>7</v>
      </c>
      <c r="C13" s="159"/>
      <c r="D13" s="160"/>
      <c r="E13" s="166" t="s">
        <v>137</v>
      </c>
      <c r="F13" s="167"/>
      <c r="G13" s="167"/>
      <c r="H13" s="167"/>
      <c r="I13" s="167"/>
      <c r="J13" s="167"/>
      <c r="K13" s="167"/>
      <c r="L13" s="167"/>
      <c r="M13" s="168"/>
      <c r="N13" s="44"/>
      <c r="O13" s="44"/>
      <c r="P13" s="44"/>
      <c r="Q13" s="44"/>
      <c r="R13" s="44"/>
      <c r="S13" s="44"/>
      <c r="T13" s="44"/>
      <c r="U13" s="88">
        <v>11</v>
      </c>
      <c r="V13" s="88">
        <v>10</v>
      </c>
      <c r="W13" s="93">
        <f>U13*V13</f>
        <v>110</v>
      </c>
      <c r="Y13" s="113">
        <f>6*10</f>
        <v>60</v>
      </c>
      <c r="Z13" s="92">
        <f>5*10</f>
        <v>50</v>
      </c>
      <c r="AA13" s="109">
        <f t="shared" si="0"/>
        <v>110</v>
      </c>
    </row>
    <row r="14" spans="1:27" ht="33.75" customHeight="1" x14ac:dyDescent="0.2">
      <c r="B14" s="48">
        <v>8</v>
      </c>
      <c r="C14" s="161"/>
      <c r="D14" s="162"/>
      <c r="E14" s="166" t="s">
        <v>97</v>
      </c>
      <c r="F14" s="167"/>
      <c r="G14" s="167"/>
      <c r="H14" s="167"/>
      <c r="I14" s="167"/>
      <c r="J14" s="167"/>
      <c r="K14" s="167"/>
      <c r="L14" s="167"/>
      <c r="M14" s="168"/>
      <c r="N14" s="44"/>
      <c r="O14" s="44"/>
      <c r="P14" s="44"/>
      <c r="Q14" s="44"/>
      <c r="R14" s="44"/>
      <c r="S14" s="44"/>
      <c r="T14" s="44"/>
      <c r="U14" s="88">
        <v>11</v>
      </c>
      <c r="V14" s="88">
        <v>10</v>
      </c>
      <c r="W14" s="93">
        <f>U14*V14</f>
        <v>110</v>
      </c>
      <c r="Y14" s="113">
        <f>6*10</f>
        <v>60</v>
      </c>
      <c r="Z14" s="92">
        <f>5*10</f>
        <v>50</v>
      </c>
      <c r="AA14" s="109">
        <f t="shared" si="0"/>
        <v>110</v>
      </c>
    </row>
    <row r="15" spans="1:27" ht="25.15" customHeight="1" thickBot="1" x14ac:dyDescent="0.25">
      <c r="B15" s="194" t="s">
        <v>142</v>
      </c>
      <c r="C15" s="194"/>
      <c r="D15" s="194"/>
      <c r="E15" s="194"/>
      <c r="F15" s="194"/>
      <c r="G15" s="194"/>
      <c r="H15" s="194"/>
      <c r="I15" s="194"/>
      <c r="J15" s="194"/>
      <c r="K15" s="194"/>
      <c r="L15" s="194"/>
      <c r="M15" s="194"/>
      <c r="N15" s="194"/>
      <c r="O15" s="194"/>
      <c r="P15" s="194"/>
      <c r="Q15" s="194"/>
      <c r="R15" s="194"/>
      <c r="S15" s="194"/>
      <c r="T15" s="194"/>
      <c r="U15" s="194"/>
      <c r="V15" s="195"/>
      <c r="W15" s="84">
        <f>SUM(W7:W14)</f>
        <v>1823</v>
      </c>
      <c r="Y15" s="114">
        <f>SUM(Y7:Y14)</f>
        <v>893</v>
      </c>
      <c r="Z15" s="92">
        <f>SUM(Z7:Z14)</f>
        <v>930</v>
      </c>
      <c r="AA15" s="109">
        <f t="shared" si="0"/>
        <v>1823</v>
      </c>
    </row>
    <row r="16" spans="1:27" s="80" customFormat="1" ht="57" customHeight="1" x14ac:dyDescent="0.2">
      <c r="A16" s="104"/>
      <c r="B16" s="94" t="s">
        <v>126</v>
      </c>
      <c r="C16" s="203" t="s">
        <v>127</v>
      </c>
      <c r="D16" s="204"/>
      <c r="E16" s="204"/>
      <c r="F16" s="204"/>
      <c r="G16" s="204"/>
      <c r="H16" s="204"/>
      <c r="I16" s="204"/>
      <c r="J16" s="204"/>
      <c r="K16" s="204"/>
      <c r="L16" s="204"/>
      <c r="M16" s="204"/>
      <c r="N16" s="204"/>
      <c r="O16" s="204"/>
      <c r="P16" s="204"/>
      <c r="Q16" s="204"/>
      <c r="R16" s="204"/>
      <c r="S16" s="204"/>
      <c r="T16" s="204"/>
      <c r="U16" s="204"/>
      <c r="V16" s="204"/>
      <c r="W16" s="205"/>
      <c r="Y16" s="95"/>
      <c r="Z16" s="95"/>
    </row>
    <row r="17" spans="1:27" ht="64.5" customHeight="1" x14ac:dyDescent="0.2">
      <c r="A17" s="99"/>
      <c r="B17" s="88">
        <v>9</v>
      </c>
      <c r="C17" s="207" t="s">
        <v>144</v>
      </c>
      <c r="D17" s="208"/>
      <c r="E17" s="208"/>
      <c r="F17" s="208"/>
      <c r="G17" s="208"/>
      <c r="H17" s="208"/>
      <c r="I17" s="208"/>
      <c r="J17" s="208"/>
      <c r="K17" s="208"/>
      <c r="L17" s="208"/>
      <c r="M17" s="208"/>
      <c r="N17" s="208"/>
      <c r="O17" s="208"/>
      <c r="P17" s="208"/>
      <c r="Q17" s="208"/>
      <c r="R17" s="208"/>
      <c r="S17" s="208"/>
      <c r="T17" s="209"/>
      <c r="U17" s="82">
        <v>5</v>
      </c>
      <c r="V17" s="93">
        <v>100</v>
      </c>
      <c r="W17" s="93">
        <v>500</v>
      </c>
      <c r="X17" s="1"/>
      <c r="Y17" s="92">
        <f>3*100</f>
        <v>300</v>
      </c>
      <c r="Z17" s="92">
        <f>2*100</f>
        <v>200</v>
      </c>
      <c r="AA17" s="1">
        <f t="shared" ref="AA17:AA23" si="1">SUM(Y17:Z17)</f>
        <v>500</v>
      </c>
    </row>
    <row r="18" spans="1:27" ht="33" customHeight="1" x14ac:dyDescent="0.2">
      <c r="A18" s="99"/>
      <c r="B18" s="88">
        <v>10</v>
      </c>
      <c r="C18" s="207" t="s">
        <v>129</v>
      </c>
      <c r="D18" s="208"/>
      <c r="E18" s="208"/>
      <c r="F18" s="208"/>
      <c r="G18" s="208"/>
      <c r="H18" s="208"/>
      <c r="I18" s="208"/>
      <c r="J18" s="208"/>
      <c r="K18" s="208"/>
      <c r="L18" s="208"/>
      <c r="M18" s="208"/>
      <c r="N18" s="208"/>
      <c r="O18" s="208"/>
      <c r="P18" s="208"/>
      <c r="Q18" s="208"/>
      <c r="R18" s="208"/>
      <c r="S18" s="208"/>
      <c r="T18" s="209"/>
      <c r="U18" s="82">
        <v>1</v>
      </c>
      <c r="V18" s="93">
        <v>60</v>
      </c>
      <c r="W18" s="93">
        <v>60</v>
      </c>
      <c r="X18" s="1"/>
      <c r="Y18" s="92">
        <v>60</v>
      </c>
      <c r="Z18" s="92">
        <v>0</v>
      </c>
      <c r="AA18" s="1">
        <f t="shared" si="1"/>
        <v>60</v>
      </c>
    </row>
    <row r="19" spans="1:27" ht="39" customHeight="1" x14ac:dyDescent="0.2">
      <c r="A19" s="99"/>
      <c r="B19" s="88">
        <v>11</v>
      </c>
      <c r="C19" s="207" t="s">
        <v>130</v>
      </c>
      <c r="D19" s="208"/>
      <c r="E19" s="208"/>
      <c r="F19" s="208"/>
      <c r="G19" s="208"/>
      <c r="H19" s="208"/>
      <c r="I19" s="208"/>
      <c r="J19" s="208"/>
      <c r="K19" s="208"/>
      <c r="L19" s="208"/>
      <c r="M19" s="208"/>
      <c r="N19" s="208"/>
      <c r="O19" s="208"/>
      <c r="P19" s="208"/>
      <c r="Q19" s="208"/>
      <c r="R19" s="208"/>
      <c r="S19" s="208"/>
      <c r="T19" s="209"/>
      <c r="U19" s="82">
        <v>1</v>
      </c>
      <c r="V19" s="93">
        <v>60</v>
      </c>
      <c r="W19" s="93">
        <v>60</v>
      </c>
      <c r="X19" s="1"/>
      <c r="Y19" s="92">
        <v>60</v>
      </c>
      <c r="Z19" s="92">
        <v>0</v>
      </c>
      <c r="AA19" s="1">
        <f t="shared" si="1"/>
        <v>60</v>
      </c>
    </row>
    <row r="20" spans="1:27" ht="39" customHeight="1" x14ac:dyDescent="0.2">
      <c r="A20" s="99"/>
      <c r="B20" s="88">
        <v>12</v>
      </c>
      <c r="C20" s="207" t="s">
        <v>134</v>
      </c>
      <c r="D20" s="208"/>
      <c r="E20" s="208"/>
      <c r="F20" s="208"/>
      <c r="G20" s="208"/>
      <c r="H20" s="208"/>
      <c r="I20" s="208"/>
      <c r="J20" s="208"/>
      <c r="K20" s="208"/>
      <c r="L20" s="208"/>
      <c r="M20" s="208"/>
      <c r="N20" s="208"/>
      <c r="O20" s="208"/>
      <c r="P20" s="208"/>
      <c r="Q20" s="208"/>
      <c r="R20" s="208"/>
      <c r="S20" s="208"/>
      <c r="T20" s="209"/>
      <c r="U20" s="82">
        <v>1</v>
      </c>
      <c r="V20" s="93">
        <v>60</v>
      </c>
      <c r="W20" s="93">
        <v>60</v>
      </c>
      <c r="X20" s="1"/>
      <c r="Y20" s="92">
        <v>60</v>
      </c>
      <c r="Z20" s="92">
        <v>0</v>
      </c>
      <c r="AA20" s="1">
        <f t="shared" si="1"/>
        <v>60</v>
      </c>
    </row>
    <row r="21" spans="1:27" ht="39" customHeight="1" x14ac:dyDescent="0.2">
      <c r="A21" s="99"/>
      <c r="B21" s="88">
        <v>13</v>
      </c>
      <c r="C21" s="207" t="s">
        <v>131</v>
      </c>
      <c r="D21" s="208"/>
      <c r="E21" s="208"/>
      <c r="F21" s="208"/>
      <c r="G21" s="208"/>
      <c r="H21" s="208"/>
      <c r="I21" s="208"/>
      <c r="J21" s="208"/>
      <c r="K21" s="208"/>
      <c r="L21" s="208"/>
      <c r="M21" s="208"/>
      <c r="N21" s="208"/>
      <c r="O21" s="208"/>
      <c r="P21" s="208"/>
      <c r="Q21" s="208"/>
      <c r="R21" s="208"/>
      <c r="S21" s="208"/>
      <c r="T21" s="209"/>
      <c r="U21" s="4">
        <v>11</v>
      </c>
      <c r="V21" s="93">
        <v>85</v>
      </c>
      <c r="W21" s="93">
        <f>11*85</f>
        <v>935</v>
      </c>
      <c r="X21" s="1"/>
      <c r="Y21" s="92">
        <f>6*85</f>
        <v>510</v>
      </c>
      <c r="Z21" s="92">
        <f>5*85</f>
        <v>425</v>
      </c>
      <c r="AA21" s="1">
        <f t="shared" si="1"/>
        <v>935</v>
      </c>
    </row>
    <row r="22" spans="1:27" ht="33.75" customHeight="1" x14ac:dyDescent="0.2">
      <c r="A22" s="100"/>
      <c r="B22" s="98"/>
      <c r="C22" s="226" t="s">
        <v>132</v>
      </c>
      <c r="D22" s="226"/>
      <c r="E22" s="226"/>
      <c r="F22" s="226"/>
      <c r="G22" s="226"/>
      <c r="H22" s="226"/>
      <c r="I22" s="226"/>
      <c r="J22" s="226"/>
      <c r="K22" s="226"/>
      <c r="L22" s="226"/>
      <c r="M22" s="226"/>
      <c r="N22" s="226"/>
      <c r="O22" s="226"/>
      <c r="P22" s="226"/>
      <c r="Q22" s="226"/>
      <c r="R22" s="226"/>
      <c r="S22" s="226"/>
      <c r="T22" s="226"/>
      <c r="U22" s="226"/>
      <c r="V22" s="227"/>
      <c r="W22" s="96">
        <f>SUM(W17:W21)</f>
        <v>1615</v>
      </c>
      <c r="X22" s="1"/>
      <c r="Y22" s="112">
        <f>SUM(Y17:Y21)</f>
        <v>990</v>
      </c>
      <c r="Z22" s="92">
        <f>SUM(Z17:Z21)</f>
        <v>625</v>
      </c>
      <c r="AA22" s="1">
        <f t="shared" si="1"/>
        <v>1615</v>
      </c>
    </row>
    <row r="23" spans="1:27" ht="56.25" customHeight="1" x14ac:dyDescent="0.2">
      <c r="A23" s="102"/>
      <c r="B23" s="228" t="s">
        <v>143</v>
      </c>
      <c r="C23" s="228"/>
      <c r="D23" s="228"/>
      <c r="E23" s="228"/>
      <c r="F23" s="228"/>
      <c r="G23" s="228"/>
      <c r="H23" s="228"/>
      <c r="I23" s="228"/>
      <c r="J23" s="228"/>
      <c r="K23" s="228"/>
      <c r="L23" s="228"/>
      <c r="M23" s="228"/>
      <c r="N23" s="228"/>
      <c r="O23" s="228"/>
      <c r="P23" s="228"/>
      <c r="Q23" s="228"/>
      <c r="R23" s="228"/>
      <c r="S23" s="228"/>
      <c r="T23" s="228"/>
      <c r="U23" s="228"/>
      <c r="V23" s="101"/>
      <c r="W23" s="93">
        <f>W15+W22</f>
        <v>3438</v>
      </c>
      <c r="X23" s="1"/>
      <c r="Y23" s="92">
        <f>Y15+Y22</f>
        <v>1883</v>
      </c>
      <c r="Z23" s="92">
        <f>Z15+Z22</f>
        <v>1555</v>
      </c>
      <c r="AA23" s="1">
        <f t="shared" si="1"/>
        <v>3438</v>
      </c>
    </row>
    <row r="25" spans="1:27" x14ac:dyDescent="0.2">
      <c r="Y25" s="2" t="s">
        <v>160</v>
      </c>
      <c r="Z25" s="1" t="s">
        <v>161</v>
      </c>
    </row>
    <row r="26" spans="1:27" ht="16.5" customHeight="1" x14ac:dyDescent="0.2">
      <c r="I26" s="105"/>
      <c r="J26" s="105"/>
      <c r="K26" s="105"/>
      <c r="L26" s="105"/>
      <c r="M26" s="105"/>
      <c r="N26" s="105"/>
      <c r="O26" s="105"/>
      <c r="P26" s="105"/>
      <c r="Q26" s="105"/>
      <c r="R26" s="105"/>
      <c r="U26" s="51" t="s">
        <v>147</v>
      </c>
      <c r="W26" s="105"/>
    </row>
    <row r="27" spans="1:27" ht="50.25" customHeight="1" x14ac:dyDescent="0.2">
      <c r="S27" s="206" t="s">
        <v>16</v>
      </c>
      <c r="T27" s="206"/>
      <c r="U27" s="206"/>
      <c r="V27" s="206"/>
    </row>
    <row r="30" spans="1:27" ht="64.150000000000006" customHeight="1" x14ac:dyDescent="0.2"/>
  </sheetData>
  <mergeCells count="32">
    <mergeCell ref="B23:U23"/>
    <mergeCell ref="C8:D8"/>
    <mergeCell ref="E8:M8"/>
    <mergeCell ref="C10:D14"/>
    <mergeCell ref="C20:T20"/>
    <mergeCell ref="C21:T21"/>
    <mergeCell ref="C16:W16"/>
    <mergeCell ref="B2:W2"/>
    <mergeCell ref="B3:W3"/>
    <mergeCell ref="B4:B5"/>
    <mergeCell ref="C4:D5"/>
    <mergeCell ref="E4:M5"/>
    <mergeCell ref="N4:T4"/>
    <mergeCell ref="U4:U5"/>
    <mergeCell ref="V4:V5"/>
    <mergeCell ref="W4:W5"/>
    <mergeCell ref="C6:M6"/>
    <mergeCell ref="S27:V27"/>
    <mergeCell ref="C17:T17"/>
    <mergeCell ref="B15:V15"/>
    <mergeCell ref="E13:M13"/>
    <mergeCell ref="E12:M12"/>
    <mergeCell ref="E14:M14"/>
    <mergeCell ref="E10:M10"/>
    <mergeCell ref="C9:D9"/>
    <mergeCell ref="E9:M9"/>
    <mergeCell ref="C7:D7"/>
    <mergeCell ref="E7:M7"/>
    <mergeCell ref="C18:T18"/>
    <mergeCell ref="C19:T19"/>
    <mergeCell ref="E11:M11"/>
    <mergeCell ref="C22:V22"/>
  </mergeCells>
  <pageMargins left="0.7" right="0.7" top="0.75" bottom="0.75" header="0.3" footer="0.3"/>
  <pageSetup paperSize="9" scale="4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31"/>
  <sheetViews>
    <sheetView zoomScale="69" zoomScaleNormal="69" workbookViewId="0">
      <selection activeCell="Y1" sqref="Y1:AA1048576"/>
    </sheetView>
  </sheetViews>
  <sheetFormatPr defaultColWidth="8.77734375" defaultRowHeight="15.75" x14ac:dyDescent="0.2"/>
  <cols>
    <col min="1" max="1" width="5" style="1" customWidth="1"/>
    <col min="2" max="2" width="8" style="1" customWidth="1"/>
    <col min="3" max="3" width="8.77734375" style="1"/>
    <col min="4" max="4" width="6.88671875" style="1" customWidth="1"/>
    <col min="5" max="7" width="8.77734375" style="1"/>
    <col min="8" max="8" width="4.77734375" style="1" customWidth="1"/>
    <col min="9" max="9" width="1.109375" style="1" hidden="1" customWidth="1"/>
    <col min="10" max="10" width="8.88671875" style="1" hidden="1" customWidth="1"/>
    <col min="11" max="11" width="7.33203125" style="1" hidden="1" customWidth="1"/>
    <col min="12" max="12" width="8.88671875" style="1" hidden="1" customWidth="1"/>
    <col min="13" max="13" width="5.44140625" style="1" customWidth="1"/>
    <col min="14" max="15" width="5.44140625" style="3" customWidth="1"/>
    <col min="16" max="16" width="6.44140625" style="3" customWidth="1"/>
    <col min="17" max="17" width="5.21875" style="3" customWidth="1"/>
    <col min="18" max="18" width="4.21875" style="3" customWidth="1"/>
    <col min="19" max="19" width="3.6640625" style="3" customWidth="1"/>
    <col min="20" max="20" width="5.77734375" style="3" customWidth="1"/>
    <col min="21" max="21" width="13.6640625" style="37" customWidth="1"/>
    <col min="22" max="22" width="11.44140625" style="37" customWidth="1"/>
    <col min="23" max="23" width="13.5546875" style="37" customWidth="1"/>
    <col min="24" max="16384" width="8.77734375" style="1"/>
  </cols>
  <sheetData>
    <row r="1" spans="1:27" x14ac:dyDescent="0.2">
      <c r="A1" s="90"/>
      <c r="B1" s="1" t="s">
        <v>146</v>
      </c>
      <c r="U1" s="87"/>
      <c r="V1" s="87"/>
      <c r="W1" s="87"/>
      <c r="X1" s="24"/>
      <c r="Y1" s="2"/>
    </row>
    <row r="2" spans="1:27" ht="51.6" customHeight="1" x14ac:dyDescent="0.25">
      <c r="A2" s="90"/>
      <c r="B2" s="177" t="s">
        <v>163</v>
      </c>
      <c r="C2" s="177"/>
      <c r="D2" s="177"/>
      <c r="E2" s="177"/>
      <c r="F2" s="177"/>
      <c r="G2" s="177"/>
      <c r="H2" s="177"/>
      <c r="I2" s="177"/>
      <c r="J2" s="177"/>
      <c r="K2" s="177"/>
      <c r="L2" s="177"/>
      <c r="M2" s="177"/>
      <c r="N2" s="177"/>
      <c r="O2" s="177"/>
      <c r="P2" s="177"/>
      <c r="Q2" s="177"/>
      <c r="R2" s="177"/>
      <c r="S2" s="177"/>
      <c r="T2" s="177"/>
      <c r="U2" s="177"/>
      <c r="V2" s="177"/>
      <c r="W2" s="177"/>
      <c r="X2" s="24"/>
      <c r="Y2" s="2"/>
    </row>
    <row r="3" spans="1:27" ht="19.5" customHeight="1" x14ac:dyDescent="0.25">
      <c r="A3" s="90"/>
      <c r="B3" s="177"/>
      <c r="C3" s="177"/>
      <c r="D3" s="177"/>
      <c r="E3" s="177"/>
      <c r="F3" s="177"/>
      <c r="G3" s="177"/>
      <c r="H3" s="177"/>
      <c r="I3" s="177"/>
      <c r="J3" s="177"/>
      <c r="K3" s="177"/>
      <c r="L3" s="177"/>
      <c r="M3" s="177"/>
      <c r="N3" s="177"/>
      <c r="O3" s="177"/>
      <c r="P3" s="177"/>
      <c r="Q3" s="177"/>
      <c r="R3" s="177"/>
      <c r="S3" s="177"/>
      <c r="T3" s="177"/>
      <c r="U3" s="177"/>
      <c r="V3" s="177"/>
      <c r="W3" s="177"/>
      <c r="X3" s="24"/>
      <c r="Y3" s="2"/>
    </row>
    <row r="4" spans="1:27" ht="44.25" customHeight="1" x14ac:dyDescent="0.2">
      <c r="B4" s="178" t="s">
        <v>2</v>
      </c>
      <c r="C4" s="179" t="s">
        <v>0</v>
      </c>
      <c r="D4" s="179"/>
      <c r="E4" s="179" t="s">
        <v>1</v>
      </c>
      <c r="F4" s="179"/>
      <c r="G4" s="179"/>
      <c r="H4" s="179"/>
      <c r="I4" s="179"/>
      <c r="J4" s="179"/>
      <c r="K4" s="179"/>
      <c r="L4" s="179"/>
      <c r="M4" s="179"/>
      <c r="N4" s="180" t="s">
        <v>20</v>
      </c>
      <c r="O4" s="181"/>
      <c r="P4" s="181"/>
      <c r="Q4" s="181"/>
      <c r="R4" s="181"/>
      <c r="S4" s="181"/>
      <c r="T4" s="182"/>
      <c r="U4" s="232" t="s">
        <v>139</v>
      </c>
      <c r="V4" s="232" t="s">
        <v>140</v>
      </c>
      <c r="W4" s="212" t="s">
        <v>141</v>
      </c>
    </row>
    <row r="5" spans="1:27" ht="129.75" customHeight="1" x14ac:dyDescent="0.2">
      <c r="B5" s="178"/>
      <c r="C5" s="179"/>
      <c r="D5" s="179"/>
      <c r="E5" s="179"/>
      <c r="F5" s="179"/>
      <c r="G5" s="179"/>
      <c r="H5" s="179"/>
      <c r="I5" s="179"/>
      <c r="J5" s="179"/>
      <c r="K5" s="179"/>
      <c r="L5" s="179"/>
      <c r="M5" s="179"/>
      <c r="N5" s="106" t="s">
        <v>148</v>
      </c>
      <c r="O5" s="106" t="s">
        <v>149</v>
      </c>
      <c r="P5" s="106" t="s">
        <v>150</v>
      </c>
      <c r="Q5" s="106" t="s">
        <v>151</v>
      </c>
      <c r="R5" s="106" t="s">
        <v>23</v>
      </c>
      <c r="S5" s="106" t="s">
        <v>24</v>
      </c>
      <c r="T5" s="106" t="s">
        <v>152</v>
      </c>
      <c r="U5" s="233"/>
      <c r="V5" s="233"/>
      <c r="W5" s="212"/>
    </row>
    <row r="6" spans="1:27" ht="27" customHeight="1" x14ac:dyDescent="0.2">
      <c r="B6" s="103" t="s">
        <v>145</v>
      </c>
      <c r="C6" s="12"/>
      <c r="D6" s="12"/>
      <c r="E6" s="12"/>
      <c r="F6" s="12"/>
      <c r="G6" s="12"/>
      <c r="H6" s="12"/>
      <c r="I6" s="12"/>
      <c r="J6" s="12"/>
      <c r="K6" s="12"/>
      <c r="L6" s="12"/>
      <c r="M6" s="12"/>
      <c r="N6" s="13"/>
      <c r="O6" s="13"/>
      <c r="P6" s="13"/>
      <c r="Q6" s="13"/>
      <c r="R6" s="13"/>
      <c r="S6" s="13"/>
      <c r="T6" s="13"/>
      <c r="U6" s="14"/>
      <c r="V6" s="14"/>
      <c r="W6" s="14"/>
      <c r="Y6" s="92">
        <v>2025</v>
      </c>
      <c r="Z6" s="92">
        <v>2026</v>
      </c>
      <c r="AA6" s="1" t="s">
        <v>164</v>
      </c>
    </row>
    <row r="7" spans="1:27" ht="125.25" customHeight="1" x14ac:dyDescent="0.2">
      <c r="B7" s="47">
        <v>1</v>
      </c>
      <c r="C7" s="174" t="s">
        <v>7</v>
      </c>
      <c r="D7" s="174"/>
      <c r="E7" s="231" t="s">
        <v>63</v>
      </c>
      <c r="F7" s="231"/>
      <c r="G7" s="231"/>
      <c r="H7" s="231"/>
      <c r="I7" s="231"/>
      <c r="J7" s="231"/>
      <c r="K7" s="231"/>
      <c r="L7" s="231"/>
      <c r="M7" s="231"/>
      <c r="N7" s="5">
        <v>1</v>
      </c>
      <c r="O7" s="5">
        <v>1</v>
      </c>
      <c r="P7" s="5">
        <v>0</v>
      </c>
      <c r="Q7" s="5">
        <v>1</v>
      </c>
      <c r="R7" s="5">
        <v>0</v>
      </c>
      <c r="S7" s="5">
        <v>0</v>
      </c>
      <c r="T7" s="5">
        <v>1</v>
      </c>
      <c r="U7" s="17">
        <v>1</v>
      </c>
      <c r="V7" s="59">
        <v>490</v>
      </c>
      <c r="W7" s="7">
        <v>490</v>
      </c>
      <c r="Y7" s="92">
        <v>490</v>
      </c>
      <c r="Z7" s="92"/>
      <c r="AA7" s="1">
        <f t="shared" ref="AA7:AA16" si="0">SUM(Y7:Z7)</f>
        <v>490</v>
      </c>
    </row>
    <row r="8" spans="1:27" ht="123" customHeight="1" x14ac:dyDescent="0.2">
      <c r="B8" s="38">
        <v>2</v>
      </c>
      <c r="C8" s="174" t="s">
        <v>5</v>
      </c>
      <c r="D8" s="174"/>
      <c r="E8" s="231" t="s">
        <v>65</v>
      </c>
      <c r="F8" s="231"/>
      <c r="G8" s="231"/>
      <c r="H8" s="231"/>
      <c r="I8" s="231"/>
      <c r="J8" s="231"/>
      <c r="K8" s="231"/>
      <c r="L8" s="231"/>
      <c r="M8" s="231"/>
      <c r="N8" s="5">
        <v>1</v>
      </c>
      <c r="O8" s="5">
        <v>1</v>
      </c>
      <c r="P8" s="5">
        <v>0</v>
      </c>
      <c r="Q8" s="5">
        <v>1</v>
      </c>
      <c r="R8" s="5">
        <v>1</v>
      </c>
      <c r="S8" s="5">
        <v>0</v>
      </c>
      <c r="T8" s="5">
        <v>1</v>
      </c>
      <c r="U8" s="17">
        <v>1</v>
      </c>
      <c r="V8" s="19">
        <v>490</v>
      </c>
      <c r="W8" s="7">
        <v>490</v>
      </c>
      <c r="Y8" s="92"/>
      <c r="Z8" s="92">
        <v>490</v>
      </c>
      <c r="AA8" s="1">
        <f t="shared" si="0"/>
        <v>490</v>
      </c>
    </row>
    <row r="9" spans="1:27" ht="87.75" customHeight="1" x14ac:dyDescent="0.2">
      <c r="B9" s="35">
        <v>3</v>
      </c>
      <c r="C9" s="153" t="s">
        <v>93</v>
      </c>
      <c r="D9" s="154"/>
      <c r="E9" s="155" t="s">
        <v>53</v>
      </c>
      <c r="F9" s="156"/>
      <c r="G9" s="156"/>
      <c r="H9" s="156"/>
      <c r="I9" s="156"/>
      <c r="J9" s="156"/>
      <c r="K9" s="156"/>
      <c r="L9" s="156"/>
      <c r="M9" s="156"/>
      <c r="N9" s="32"/>
      <c r="O9" s="32"/>
      <c r="P9" s="32"/>
      <c r="Q9" s="32"/>
      <c r="R9" s="32"/>
      <c r="S9" s="32"/>
      <c r="T9" s="32"/>
      <c r="U9" s="16">
        <v>8</v>
      </c>
      <c r="V9" s="18">
        <v>100</v>
      </c>
      <c r="W9" s="6">
        <v>800</v>
      </c>
      <c r="Y9" s="92">
        <v>500</v>
      </c>
      <c r="Z9" s="92">
        <v>300</v>
      </c>
      <c r="AA9" s="1">
        <f t="shared" si="0"/>
        <v>800</v>
      </c>
    </row>
    <row r="10" spans="1:27" ht="120" customHeight="1" x14ac:dyDescent="0.2">
      <c r="B10" s="35">
        <v>4</v>
      </c>
      <c r="C10" s="163" t="s">
        <v>52</v>
      </c>
      <c r="D10" s="164"/>
      <c r="E10" s="230" t="s">
        <v>112</v>
      </c>
      <c r="F10" s="230"/>
      <c r="G10" s="230"/>
      <c r="H10" s="230"/>
      <c r="I10" s="230"/>
      <c r="J10" s="230"/>
      <c r="K10" s="230"/>
      <c r="L10" s="230"/>
      <c r="M10" s="230"/>
      <c r="N10" s="36">
        <v>1</v>
      </c>
      <c r="O10" s="36">
        <v>0</v>
      </c>
      <c r="P10" s="36">
        <v>0</v>
      </c>
      <c r="Q10" s="36">
        <v>0</v>
      </c>
      <c r="R10" s="36">
        <v>0</v>
      </c>
      <c r="S10" s="36">
        <v>0</v>
      </c>
      <c r="T10" s="36">
        <v>1</v>
      </c>
      <c r="U10" s="16">
        <v>2</v>
      </c>
      <c r="V10" s="18">
        <v>490</v>
      </c>
      <c r="W10" s="6">
        <v>980</v>
      </c>
      <c r="Y10" s="92">
        <v>490</v>
      </c>
      <c r="Z10" s="92">
        <v>490</v>
      </c>
      <c r="AA10" s="1">
        <f t="shared" si="0"/>
        <v>980</v>
      </c>
    </row>
    <row r="11" spans="1:27" ht="38.25" customHeight="1" x14ac:dyDescent="0.2">
      <c r="B11" s="35">
        <v>5</v>
      </c>
      <c r="C11" s="157" t="s">
        <v>124</v>
      </c>
      <c r="D11" s="158"/>
      <c r="E11" s="166" t="s">
        <v>94</v>
      </c>
      <c r="F11" s="167"/>
      <c r="G11" s="167"/>
      <c r="H11" s="167"/>
      <c r="I11" s="167"/>
      <c r="J11" s="167"/>
      <c r="K11" s="167"/>
      <c r="L11" s="167"/>
      <c r="M11" s="168"/>
      <c r="N11" s="36"/>
      <c r="O11" s="36"/>
      <c r="P11" s="36"/>
      <c r="Q11" s="36"/>
      <c r="R11" s="36"/>
      <c r="S11" s="36"/>
      <c r="T11" s="36"/>
      <c r="U11" s="16">
        <v>12</v>
      </c>
      <c r="V11" s="18">
        <v>15</v>
      </c>
      <c r="W11" s="6">
        <f>U11*V11</f>
        <v>180</v>
      </c>
      <c r="Y11" s="92">
        <f>7*15</f>
        <v>105</v>
      </c>
      <c r="Z11" s="92">
        <f>5*15</f>
        <v>75</v>
      </c>
      <c r="AA11" s="1">
        <f t="shared" si="0"/>
        <v>180</v>
      </c>
    </row>
    <row r="12" spans="1:27" ht="30" customHeight="1" x14ac:dyDescent="0.2">
      <c r="B12" s="35">
        <v>6</v>
      </c>
      <c r="C12" s="159"/>
      <c r="D12" s="160"/>
      <c r="E12" s="166" t="s">
        <v>95</v>
      </c>
      <c r="F12" s="167"/>
      <c r="G12" s="167"/>
      <c r="H12" s="167"/>
      <c r="I12" s="167"/>
      <c r="J12" s="167"/>
      <c r="K12" s="167"/>
      <c r="L12" s="167"/>
      <c r="M12" s="168"/>
      <c r="N12" s="36"/>
      <c r="O12" s="36"/>
      <c r="P12" s="36"/>
      <c r="Q12" s="36"/>
      <c r="R12" s="36"/>
      <c r="S12" s="36"/>
      <c r="T12" s="36"/>
      <c r="U12" s="16">
        <v>12</v>
      </c>
      <c r="V12" s="18">
        <v>10</v>
      </c>
      <c r="W12" s="6">
        <v>120</v>
      </c>
      <c r="Y12" s="92">
        <f>7*10</f>
        <v>70</v>
      </c>
      <c r="Z12" s="92">
        <f>5*10</f>
        <v>50</v>
      </c>
      <c r="AA12" s="1">
        <f t="shared" si="0"/>
        <v>120</v>
      </c>
    </row>
    <row r="13" spans="1:27" ht="27.75" customHeight="1" x14ac:dyDescent="0.2">
      <c r="B13" s="35">
        <v>7</v>
      </c>
      <c r="C13" s="159"/>
      <c r="D13" s="160"/>
      <c r="E13" s="166" t="s">
        <v>96</v>
      </c>
      <c r="F13" s="167"/>
      <c r="G13" s="167"/>
      <c r="H13" s="167"/>
      <c r="I13" s="167"/>
      <c r="J13" s="167"/>
      <c r="K13" s="167"/>
      <c r="L13" s="167"/>
      <c r="M13" s="168"/>
      <c r="N13" s="36"/>
      <c r="O13" s="36"/>
      <c r="P13" s="36"/>
      <c r="Q13" s="36"/>
      <c r="R13" s="36"/>
      <c r="S13" s="36"/>
      <c r="T13" s="36"/>
      <c r="U13" s="16">
        <v>12</v>
      </c>
      <c r="V13" s="18">
        <v>20</v>
      </c>
      <c r="W13" s="6">
        <v>240</v>
      </c>
      <c r="Y13" s="92">
        <f>7*20</f>
        <v>140</v>
      </c>
      <c r="Z13" s="92">
        <f>5*20</f>
        <v>100</v>
      </c>
      <c r="AA13" s="1">
        <f t="shared" si="0"/>
        <v>240</v>
      </c>
    </row>
    <row r="14" spans="1:27" ht="27.75" customHeight="1" x14ac:dyDescent="0.2">
      <c r="B14" s="48">
        <v>8</v>
      </c>
      <c r="C14" s="159"/>
      <c r="D14" s="160"/>
      <c r="E14" s="166" t="s">
        <v>138</v>
      </c>
      <c r="F14" s="167"/>
      <c r="G14" s="167"/>
      <c r="H14" s="167"/>
      <c r="I14" s="167"/>
      <c r="J14" s="167"/>
      <c r="K14" s="167"/>
      <c r="L14" s="167"/>
      <c r="M14" s="168"/>
      <c r="N14" s="44"/>
      <c r="O14" s="44"/>
      <c r="P14" s="44"/>
      <c r="Q14" s="44"/>
      <c r="R14" s="44"/>
      <c r="S14" s="44"/>
      <c r="T14" s="44"/>
      <c r="U14" s="16">
        <v>12</v>
      </c>
      <c r="V14" s="18">
        <v>15</v>
      </c>
      <c r="W14" s="6">
        <v>180</v>
      </c>
      <c r="Y14" s="92">
        <f>7*15</f>
        <v>105</v>
      </c>
      <c r="Z14" s="92">
        <f>5*15</f>
        <v>75</v>
      </c>
      <c r="AA14" s="1">
        <f t="shared" si="0"/>
        <v>180</v>
      </c>
    </row>
    <row r="15" spans="1:27" ht="33.75" customHeight="1" thickBot="1" x14ac:dyDescent="0.25">
      <c r="B15" s="35">
        <v>9</v>
      </c>
      <c r="C15" s="161"/>
      <c r="D15" s="162"/>
      <c r="E15" s="166" t="s">
        <v>97</v>
      </c>
      <c r="F15" s="167"/>
      <c r="G15" s="167"/>
      <c r="H15" s="167"/>
      <c r="I15" s="167"/>
      <c r="J15" s="167"/>
      <c r="K15" s="167"/>
      <c r="L15" s="167"/>
      <c r="M15" s="168"/>
      <c r="N15" s="36"/>
      <c r="O15" s="36"/>
      <c r="P15" s="36"/>
      <c r="Q15" s="36"/>
      <c r="R15" s="36"/>
      <c r="S15" s="36"/>
      <c r="T15" s="36"/>
      <c r="U15" s="16">
        <v>12</v>
      </c>
      <c r="V15" s="18">
        <v>10</v>
      </c>
      <c r="W15" s="6">
        <v>120</v>
      </c>
      <c r="Y15" s="92">
        <f>7*10</f>
        <v>70</v>
      </c>
      <c r="Z15" s="92">
        <f>5*10</f>
        <v>50</v>
      </c>
      <c r="AA15" s="1">
        <f t="shared" si="0"/>
        <v>120</v>
      </c>
    </row>
    <row r="16" spans="1:27" ht="25.15" customHeight="1" thickBot="1" x14ac:dyDescent="0.25">
      <c r="B16" s="194" t="s">
        <v>125</v>
      </c>
      <c r="C16" s="194"/>
      <c r="D16" s="194"/>
      <c r="E16" s="194"/>
      <c r="F16" s="194"/>
      <c r="G16" s="194"/>
      <c r="H16" s="194"/>
      <c r="I16" s="194"/>
      <c r="J16" s="194"/>
      <c r="K16" s="194"/>
      <c r="L16" s="194"/>
      <c r="M16" s="194"/>
      <c r="N16" s="194"/>
      <c r="O16" s="194"/>
      <c r="P16" s="194"/>
      <c r="Q16" s="194"/>
      <c r="R16" s="194"/>
      <c r="S16" s="194"/>
      <c r="T16" s="194"/>
      <c r="U16" s="194"/>
      <c r="V16" s="195"/>
      <c r="W16" s="79">
        <f>SUM(W7:W15)</f>
        <v>3600</v>
      </c>
      <c r="Y16" s="112">
        <f>SUM(Y7:Y15)</f>
        <v>1970</v>
      </c>
      <c r="Z16" s="92">
        <f>SUM(Z7:Z15)</f>
        <v>1630</v>
      </c>
      <c r="AA16" s="1">
        <f t="shared" si="0"/>
        <v>3600</v>
      </c>
    </row>
    <row r="17" spans="1:27" s="80" customFormat="1" ht="57" customHeight="1" x14ac:dyDescent="0.2">
      <c r="A17" s="104"/>
      <c r="B17" s="94" t="s">
        <v>126</v>
      </c>
      <c r="C17" s="222" t="s">
        <v>127</v>
      </c>
      <c r="D17" s="223"/>
      <c r="E17" s="223"/>
      <c r="F17" s="223"/>
      <c r="G17" s="223"/>
      <c r="H17" s="223"/>
      <c r="I17" s="223"/>
      <c r="J17" s="223"/>
      <c r="K17" s="223"/>
      <c r="L17" s="223"/>
      <c r="M17" s="223"/>
      <c r="N17" s="223"/>
      <c r="O17" s="223"/>
      <c r="P17" s="223"/>
      <c r="Q17" s="223"/>
      <c r="R17" s="223"/>
      <c r="S17" s="223"/>
      <c r="T17" s="223"/>
      <c r="U17" s="223"/>
      <c r="V17" s="223"/>
      <c r="W17" s="224"/>
      <c r="Y17" s="92"/>
      <c r="Z17" s="92"/>
    </row>
    <row r="18" spans="1:27" ht="64.5" customHeight="1" x14ac:dyDescent="0.2">
      <c r="A18" s="99"/>
      <c r="B18" s="94">
        <v>10</v>
      </c>
      <c r="C18" s="207" t="s">
        <v>144</v>
      </c>
      <c r="D18" s="208"/>
      <c r="E18" s="208"/>
      <c r="F18" s="208"/>
      <c r="G18" s="208"/>
      <c r="H18" s="208"/>
      <c r="I18" s="208"/>
      <c r="J18" s="208"/>
      <c r="K18" s="208"/>
      <c r="L18" s="208"/>
      <c r="M18" s="208"/>
      <c r="N18" s="208"/>
      <c r="O18" s="208"/>
      <c r="P18" s="208"/>
      <c r="Q18" s="208"/>
      <c r="R18" s="208"/>
      <c r="S18" s="208"/>
      <c r="T18" s="209"/>
      <c r="U18" s="88">
        <v>5</v>
      </c>
      <c r="V18" s="93">
        <v>70</v>
      </c>
      <c r="W18" s="93">
        <v>350</v>
      </c>
      <c r="Y18" s="92">
        <v>210</v>
      </c>
      <c r="Z18" s="92">
        <v>140</v>
      </c>
      <c r="AA18" s="1">
        <f t="shared" ref="AA18:AA24" si="1">SUM(Y18:Z18)</f>
        <v>350</v>
      </c>
    </row>
    <row r="19" spans="1:27" ht="33" customHeight="1" x14ac:dyDescent="0.2">
      <c r="A19" s="99"/>
      <c r="B19" s="94">
        <v>11</v>
      </c>
      <c r="C19" s="207" t="s">
        <v>129</v>
      </c>
      <c r="D19" s="208"/>
      <c r="E19" s="208"/>
      <c r="F19" s="208"/>
      <c r="G19" s="208"/>
      <c r="H19" s="208"/>
      <c r="I19" s="208"/>
      <c r="J19" s="208"/>
      <c r="K19" s="208"/>
      <c r="L19" s="208"/>
      <c r="M19" s="208"/>
      <c r="N19" s="208"/>
      <c r="O19" s="208"/>
      <c r="P19" s="208"/>
      <c r="Q19" s="208"/>
      <c r="R19" s="208"/>
      <c r="S19" s="208"/>
      <c r="T19" s="209"/>
      <c r="U19" s="88">
        <v>2</v>
      </c>
      <c r="V19" s="93">
        <v>70</v>
      </c>
      <c r="W19" s="93">
        <v>140</v>
      </c>
      <c r="Y19" s="92">
        <v>70</v>
      </c>
      <c r="Z19" s="92">
        <v>70</v>
      </c>
      <c r="AA19" s="1">
        <f t="shared" si="1"/>
        <v>140</v>
      </c>
    </row>
    <row r="20" spans="1:27" ht="39" customHeight="1" x14ac:dyDescent="0.2">
      <c r="A20" s="99"/>
      <c r="B20" s="94">
        <v>12</v>
      </c>
      <c r="C20" s="207" t="s">
        <v>130</v>
      </c>
      <c r="D20" s="208"/>
      <c r="E20" s="208"/>
      <c r="F20" s="208"/>
      <c r="G20" s="208"/>
      <c r="H20" s="208"/>
      <c r="I20" s="208"/>
      <c r="J20" s="208"/>
      <c r="K20" s="208"/>
      <c r="L20" s="208"/>
      <c r="M20" s="208"/>
      <c r="N20" s="208"/>
      <c r="O20" s="208"/>
      <c r="P20" s="208"/>
      <c r="Q20" s="208"/>
      <c r="R20" s="208"/>
      <c r="S20" s="208"/>
      <c r="T20" s="209"/>
      <c r="U20" s="88">
        <v>2</v>
      </c>
      <c r="V20" s="93">
        <v>70</v>
      </c>
      <c r="W20" s="93">
        <v>140</v>
      </c>
      <c r="Y20" s="92">
        <v>70</v>
      </c>
      <c r="Z20" s="92">
        <v>70</v>
      </c>
      <c r="AA20" s="1">
        <f t="shared" si="1"/>
        <v>140</v>
      </c>
    </row>
    <row r="21" spans="1:27" ht="39" customHeight="1" x14ac:dyDescent="0.2">
      <c r="A21" s="99"/>
      <c r="B21" s="94">
        <v>13</v>
      </c>
      <c r="C21" s="207" t="s">
        <v>134</v>
      </c>
      <c r="D21" s="208"/>
      <c r="E21" s="208"/>
      <c r="F21" s="208"/>
      <c r="G21" s="208"/>
      <c r="H21" s="208"/>
      <c r="I21" s="208"/>
      <c r="J21" s="208"/>
      <c r="K21" s="208"/>
      <c r="L21" s="208"/>
      <c r="M21" s="208"/>
      <c r="N21" s="208"/>
      <c r="O21" s="208"/>
      <c r="P21" s="208"/>
      <c r="Q21" s="208"/>
      <c r="R21" s="208"/>
      <c r="S21" s="208"/>
      <c r="T21" s="209"/>
      <c r="U21" s="88">
        <v>2</v>
      </c>
      <c r="V21" s="93">
        <v>70</v>
      </c>
      <c r="W21" s="93">
        <v>140</v>
      </c>
      <c r="Y21" s="92">
        <v>70</v>
      </c>
      <c r="Z21" s="92">
        <v>70</v>
      </c>
      <c r="AA21" s="1">
        <f t="shared" si="1"/>
        <v>140</v>
      </c>
    </row>
    <row r="22" spans="1:27" ht="39" customHeight="1" x14ac:dyDescent="0.2">
      <c r="A22" s="99"/>
      <c r="B22" s="94">
        <v>14</v>
      </c>
      <c r="C22" s="207" t="s">
        <v>131</v>
      </c>
      <c r="D22" s="208"/>
      <c r="E22" s="208"/>
      <c r="F22" s="208"/>
      <c r="G22" s="208"/>
      <c r="H22" s="208"/>
      <c r="I22" s="208"/>
      <c r="J22" s="208"/>
      <c r="K22" s="208"/>
      <c r="L22" s="208"/>
      <c r="M22" s="208"/>
      <c r="N22" s="208"/>
      <c r="O22" s="208"/>
      <c r="P22" s="208"/>
      <c r="Q22" s="208"/>
      <c r="R22" s="208"/>
      <c r="S22" s="208"/>
      <c r="T22" s="209"/>
      <c r="U22" s="4">
        <v>12</v>
      </c>
      <c r="V22" s="93">
        <v>60</v>
      </c>
      <c r="W22" s="93">
        <v>720</v>
      </c>
      <c r="Y22" s="92">
        <f>7*60</f>
        <v>420</v>
      </c>
      <c r="Z22" s="92">
        <f>5*60</f>
        <v>300</v>
      </c>
      <c r="AA22" s="1">
        <f t="shared" si="1"/>
        <v>720</v>
      </c>
    </row>
    <row r="23" spans="1:27" ht="33.75" customHeight="1" x14ac:dyDescent="0.2">
      <c r="A23" s="100"/>
      <c r="B23" s="98"/>
      <c r="C23" s="226" t="s">
        <v>132</v>
      </c>
      <c r="D23" s="226"/>
      <c r="E23" s="226"/>
      <c r="F23" s="226"/>
      <c r="G23" s="226"/>
      <c r="H23" s="226"/>
      <c r="I23" s="226"/>
      <c r="J23" s="226"/>
      <c r="K23" s="226"/>
      <c r="L23" s="226"/>
      <c r="M23" s="226"/>
      <c r="N23" s="226"/>
      <c r="O23" s="226"/>
      <c r="P23" s="226"/>
      <c r="Q23" s="226"/>
      <c r="R23" s="226"/>
      <c r="S23" s="226"/>
      <c r="T23" s="226"/>
      <c r="U23" s="226"/>
      <c r="V23" s="227"/>
      <c r="W23" s="96">
        <f>SUM(W18:W22)</f>
        <v>1490</v>
      </c>
      <c r="Y23" s="112">
        <f>SUM(Y18:Y22)</f>
        <v>840</v>
      </c>
      <c r="Z23" s="92">
        <f>SUM(Z18:Z22)</f>
        <v>650</v>
      </c>
      <c r="AA23" s="1">
        <f t="shared" si="1"/>
        <v>1490</v>
      </c>
    </row>
    <row r="24" spans="1:27" ht="56.25" customHeight="1" x14ac:dyDescent="0.2">
      <c r="A24" s="102"/>
      <c r="B24" s="228" t="s">
        <v>143</v>
      </c>
      <c r="C24" s="228"/>
      <c r="D24" s="228"/>
      <c r="E24" s="228"/>
      <c r="F24" s="228"/>
      <c r="G24" s="228"/>
      <c r="H24" s="228"/>
      <c r="I24" s="228"/>
      <c r="J24" s="228"/>
      <c r="K24" s="228"/>
      <c r="L24" s="228"/>
      <c r="M24" s="228"/>
      <c r="N24" s="228"/>
      <c r="O24" s="228"/>
      <c r="P24" s="228"/>
      <c r="Q24" s="228"/>
      <c r="R24" s="228"/>
      <c r="S24" s="228"/>
      <c r="T24" s="228"/>
      <c r="U24" s="228"/>
      <c r="V24" s="101"/>
      <c r="W24" s="93">
        <f>W16+W23</f>
        <v>5090</v>
      </c>
      <c r="Y24" s="92">
        <f>Y16+Y23</f>
        <v>2810</v>
      </c>
      <c r="Z24" s="92">
        <f>Z16+Z23</f>
        <v>2280</v>
      </c>
      <c r="AA24" s="1">
        <f t="shared" si="1"/>
        <v>5090</v>
      </c>
    </row>
    <row r="25" spans="1:27" x14ac:dyDescent="0.2">
      <c r="A25" s="90"/>
      <c r="U25" s="87"/>
      <c r="V25" s="87"/>
      <c r="W25" s="87"/>
      <c r="X25" s="2"/>
    </row>
    <row r="26" spans="1:27" s="25" customFormat="1" ht="15" x14ac:dyDescent="0.2">
      <c r="N26" s="115"/>
      <c r="O26" s="115"/>
      <c r="P26" s="115"/>
      <c r="Q26" s="115"/>
      <c r="R26" s="115"/>
      <c r="S26" s="115"/>
      <c r="T26" s="115"/>
      <c r="U26" s="116"/>
      <c r="V26" s="116"/>
      <c r="W26" s="116"/>
    </row>
    <row r="27" spans="1:27" s="25" customFormat="1" ht="15" x14ac:dyDescent="0.2">
      <c r="N27" s="115"/>
      <c r="O27" s="115"/>
      <c r="P27" s="115"/>
      <c r="Q27" s="115"/>
      <c r="R27" s="115"/>
      <c r="S27" s="115"/>
      <c r="T27" s="115"/>
      <c r="U27" s="116"/>
      <c r="V27" s="116"/>
      <c r="W27" s="116"/>
      <c r="Y27" s="25" t="s">
        <v>165</v>
      </c>
      <c r="Z27" s="25" t="s">
        <v>166</v>
      </c>
    </row>
    <row r="31" spans="1:27" ht="64.150000000000006" customHeight="1" x14ac:dyDescent="0.2">
      <c r="H31" s="192" t="s">
        <v>16</v>
      </c>
      <c r="I31" s="193"/>
      <c r="J31" s="193"/>
      <c r="K31" s="193"/>
      <c r="L31" s="193"/>
      <c r="M31" s="193"/>
      <c r="N31" s="193"/>
      <c r="O31" s="193"/>
      <c r="P31" s="193"/>
      <c r="Q31" s="193"/>
      <c r="R31" s="193"/>
      <c r="S31" s="193"/>
      <c r="T31" s="193"/>
      <c r="U31" s="193"/>
      <c r="V31" s="193"/>
      <c r="W31" s="193"/>
    </row>
  </sheetData>
  <mergeCells count="33">
    <mergeCell ref="H31:W31"/>
    <mergeCell ref="C11:D15"/>
    <mergeCell ref="E11:M11"/>
    <mergeCell ref="E12:M12"/>
    <mergeCell ref="E13:M13"/>
    <mergeCell ref="B24:U24"/>
    <mergeCell ref="C18:T18"/>
    <mergeCell ref="C19:T19"/>
    <mergeCell ref="C20:T20"/>
    <mergeCell ref="C21:T21"/>
    <mergeCell ref="C22:T22"/>
    <mergeCell ref="C23:V23"/>
    <mergeCell ref="B16:V16"/>
    <mergeCell ref="E14:M14"/>
    <mergeCell ref="E15:M15"/>
    <mergeCell ref="C8:D8"/>
    <mergeCell ref="E8:M8"/>
    <mergeCell ref="B2:W2"/>
    <mergeCell ref="B3:W3"/>
    <mergeCell ref="B4:B5"/>
    <mergeCell ref="C4:D5"/>
    <mergeCell ref="E4:M5"/>
    <mergeCell ref="N4:T4"/>
    <mergeCell ref="U4:U5"/>
    <mergeCell ref="V4:V5"/>
    <mergeCell ref="C7:D7"/>
    <mergeCell ref="E7:M7"/>
    <mergeCell ref="W4:W5"/>
    <mergeCell ref="C10:D10"/>
    <mergeCell ref="E10:M10"/>
    <mergeCell ref="C9:D9"/>
    <mergeCell ref="E9:M9"/>
    <mergeCell ref="C17:W17"/>
  </mergeCells>
  <pageMargins left="0.7" right="0.7" top="0.75" bottom="0.75" header="0.3" footer="0.3"/>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7</vt:i4>
      </vt:variant>
    </vt:vector>
  </HeadingPairs>
  <TitlesOfParts>
    <vt:vector size="7" baseType="lpstr">
      <vt:lpstr>OGÓŁEM L-n. BP. ZAm</vt:lpstr>
      <vt:lpstr>Lublin- </vt:lpstr>
      <vt:lpstr>Plan zaangazowania zamówienia </vt:lpstr>
      <vt:lpstr>Arkusz1</vt:lpstr>
      <vt:lpstr>Chełm</vt:lpstr>
      <vt:lpstr>Biała Podlaska</vt:lpstr>
      <vt:lpstr>Zamość</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Aneta Skorys</dc:creator>
  <cp:lastModifiedBy>Zbigniew Borowski</cp:lastModifiedBy>
  <cp:lastPrinted>2025-01-02T10:05:35Z</cp:lastPrinted>
  <dcterms:created xsi:type="dcterms:W3CDTF">2018-02-28T10:09:20Z</dcterms:created>
  <dcterms:modified xsi:type="dcterms:W3CDTF">2025-01-09T00:59:00Z</dcterms:modified>
</cp:coreProperties>
</file>